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6616" yWindow="65416" windowWidth="20730" windowHeight="11760" tabRatio="577" activeTab="7"/>
  </bookViews>
  <sheets>
    <sheet name="INTESTAZIONE" sheetId="1" r:id="rId1"/>
    <sheet name="AP 01" sheetId="2" r:id="rId2"/>
    <sheet name="AP 02" sheetId="3" r:id="rId3"/>
    <sheet name="AP 03" sheetId="4" r:id="rId4"/>
    <sheet name="AP 04" sheetId="5" r:id="rId5"/>
    <sheet name="AP 05" sheetId="6" r:id="rId6"/>
    <sheet name="AP 06" sheetId="7" r:id="rId7"/>
    <sheet name="AP 07" sheetId="8" r:id="rId8"/>
    <sheet name="NP OEM 08" sheetId="9" r:id="rId9"/>
    <sheet name="NP OEM 09" sheetId="10" r:id="rId10"/>
  </sheets>
  <definedNames>
    <definedName name="_xlnm.Print_Area" localSheetId="1">'AP 01'!$A$1:$G$56</definedName>
    <definedName name="_xlnm.Print_Area" localSheetId="2">'AP 02'!$A$1:$G$56</definedName>
    <definedName name="_xlnm.Print_Area" localSheetId="3">'AP 03'!$A$1:$G$56</definedName>
    <definedName name="_xlnm.Print_Area" localSheetId="4">'AP 04'!$A$1:$G$55</definedName>
    <definedName name="_xlnm.Print_Area" localSheetId="5">'AP 05'!$A$1:$G$56</definedName>
    <definedName name="_xlnm.Print_Area" localSheetId="6">'AP 06'!$A$1:$G$56</definedName>
    <definedName name="_xlnm.Print_Area" localSheetId="7">'AP 07'!$A$1:$G$56</definedName>
    <definedName name="_xlnm.Print_Area" localSheetId="0">'INTESTAZIONE'!$A$1:$D$38</definedName>
    <definedName name="_xlnm.Print_Area" localSheetId="8">'NP OEM 08'!$A$1:$G$56</definedName>
    <definedName name="_xlnm.Print_Area" localSheetId="9">'NP OEM 09'!$A$1:$G$56</definedName>
    <definedName name="_xlnm.Print_Area" localSheetId="1">'AP 01'!$A$1:$G$55</definedName>
    <definedName name="_xlnm.Print_Area" localSheetId="2">'AP 02'!$A$1:$G$55</definedName>
    <definedName name="_xlnm.Print_Area" localSheetId="3">'AP 03'!$A$1:$G$55</definedName>
    <definedName name="_xlnm.Print_Area" localSheetId="4">'AP 04'!$A$1:$G$54</definedName>
    <definedName name="_xlnm.Print_Area" localSheetId="5">'AP 05'!$A$1:$G$55</definedName>
    <definedName name="_xlnm.Print_Area" localSheetId="6">'AP 06'!$A$1:$G$55</definedName>
    <definedName name="_xlnm.Print_Area" localSheetId="7">'AP 07'!$A$1:$G$55</definedName>
    <definedName name="_xlnm.Print_Area" localSheetId="8">'NP OEM 08'!$A$1:$G$55</definedName>
    <definedName name="_xlnm.Print_Area" localSheetId="9">'NP OEM 09'!$A$1:$G$55</definedName>
  </definedNames>
  <calcPr fullCalcOnLoad="1"/>
</workbook>
</file>

<file path=xl/sharedStrings.xml><?xml version="1.0" encoding="utf-8"?>
<sst xmlns="http://schemas.openxmlformats.org/spreadsheetml/2006/main" count="606" uniqueCount="78">
  <si>
    <t>importo dei lavori a base d'asta:</t>
  </si>
  <si>
    <t>importo dei lavori a base d'asta al netto dei costi della sicurezza:</t>
  </si>
  <si>
    <t>sicurezza generale:</t>
  </si>
  <si>
    <t>importo di contratto:</t>
  </si>
  <si>
    <t>importo di contratto al netto dei costi della sicurezza:</t>
  </si>
  <si>
    <t>codice</t>
  </si>
  <si>
    <t>descrizione</t>
  </si>
  <si>
    <t>unità di misura</t>
  </si>
  <si>
    <t>quantità</t>
  </si>
  <si>
    <t>prezzo unitario</t>
  </si>
  <si>
    <t>importo</t>
  </si>
  <si>
    <t>a sommare:</t>
  </si>
  <si>
    <t>a dedurre:</t>
  </si>
  <si>
    <t xml:space="preserve">oneri della sicurezza </t>
  </si>
  <si>
    <t>ribasso d'asta</t>
  </si>
  <si>
    <t>totale parte 1:</t>
  </si>
  <si>
    <t>totale parte 2:</t>
  </si>
  <si>
    <t>spese generali</t>
  </si>
  <si>
    <t>utile d'impresa</t>
  </si>
  <si>
    <t>totale parte 3:</t>
  </si>
  <si>
    <t>QUADRO RIASSUNTIVO</t>
  </si>
  <si>
    <t>h</t>
  </si>
  <si>
    <t>riferimento</t>
  </si>
  <si>
    <t>€</t>
  </si>
  <si>
    <t>Manodopera e noli</t>
  </si>
  <si>
    <t>Percentuale montaggio</t>
  </si>
  <si>
    <t>%</t>
  </si>
  <si>
    <t>FOGLIO DI ANALISI NUOVI PREZZI</t>
  </si>
  <si>
    <t>Articolo:</t>
  </si>
  <si>
    <t>Descrizione:</t>
  </si>
  <si>
    <t>u.m.</t>
  </si>
  <si>
    <t>totale:</t>
  </si>
  <si>
    <t>Nuovo prezzo</t>
  </si>
  <si>
    <t>Totali parti 1+2+3</t>
  </si>
  <si>
    <t>PARTE 1: MANODOPERA</t>
  </si>
  <si>
    <t>PARTE 2: NOLI</t>
  </si>
  <si>
    <t>PARTE 3: FORNITURE</t>
  </si>
  <si>
    <t>a corpo</t>
  </si>
  <si>
    <t>Accessori di installazione</t>
  </si>
  <si>
    <t>Valutazioni del progettista</t>
  </si>
  <si>
    <t>Impianto elettrico</t>
  </si>
  <si>
    <t>Provincia di Matera - COMUNE DI COLOBRARO</t>
  </si>
  <si>
    <t xml:space="preserve">Impianto di Produzione di Biometano </t>
  </si>
  <si>
    <t>elenco prezzi Regionale della Basilicata</t>
  </si>
  <si>
    <t>A.01.047.03</t>
  </si>
  <si>
    <t>Noli: prezziario Regionale della Basilicata - 2020</t>
  </si>
  <si>
    <t>Autoscala, piattaforma di lavoro o automezzo con braccio telescopico</t>
  </si>
  <si>
    <t>Manodopera: prezziario Regionale della Basilicata - 2020</t>
  </si>
  <si>
    <t>% Manodopera</t>
  </si>
  <si>
    <t>Opere Elettromeccaniche</t>
  </si>
  <si>
    <t>A.01.036.05</t>
  </si>
  <si>
    <t>Autogrù portata massima 100 t</t>
  </si>
  <si>
    <t>A.01007.04</t>
  </si>
  <si>
    <t>Carrello elevatore da cantiere portata 4,5 t. sollevamento 16 m.</t>
  </si>
  <si>
    <t xml:space="preserve">Apparecchiature </t>
  </si>
  <si>
    <t>€/a corpo</t>
  </si>
  <si>
    <t>Fornitura e installazione di impianto di pesatura elettronico omologato a celle di carico compreso ogni onere per dare il sistema perfettamente funzionante</t>
  </si>
  <si>
    <t>NP OEM 08</t>
  </si>
  <si>
    <t>Compenso a corpo per fornitura, installazione ed avviamento di n.1 digestore anaerobico comprensivo di sistema alimentazione,  agitatore, pompa di estrazione, caldaia monoblocco e ... tro occorra per dare il sistema perfettamente funzionante il tutto come da disegni di progetto e specifiche di fornitura</t>
  </si>
  <si>
    <t>Compenso a corpo per fornitura, installazione ed avviamento per la realizzazione del sistema di upgrading biogas compreso ogni onere per dare il sistema chiavi in mano funzionante il tutto come da disegni di progetto e specifiche di fornitura.</t>
  </si>
  <si>
    <t xml:space="preserve"> AP 02</t>
  </si>
  <si>
    <t xml:space="preserve"> AP 01</t>
  </si>
  <si>
    <t>Compenso a corpo per fornitura, installazione ed avviamento di n.1 cabina remi contenente skid di consegna/immissione, gruppo di filtraggio e misura su gas biometano per punti di i ... e misura gas
naturale per utenze industriali funzionante il tutto come da disegni di progetto e specifiche di fornitura.</t>
  </si>
  <si>
    <t>AP 03</t>
  </si>
  <si>
    <t>Compenso a corpo per fornitura, installazione ed avviamento di n.1 cogeneratore comprensivo di scambiatore recupero fumi, trafo innalzatore, quadro QMT11ppi e misuratori compreso c ... o onere per dare la componente perfettamente funzionante il tutto come da disegni di progetto e specifiche di fornitura.</t>
  </si>
  <si>
    <t>AP 04</t>
  </si>
  <si>
    <t>AP 05</t>
  </si>
  <si>
    <t>Compenso a corpo per fornitura, installazione ed avviamento di serbatoio di stoccaggio della CO2 liquida da 50 tonnellate incluso impianti a corredo ed ogni altor onere per dare la componente perfettamente funzionante il tutto come da disegni di progetto e specifiche di fornitura.</t>
  </si>
  <si>
    <t>AP 06</t>
  </si>
  <si>
    <t>Compenso a corpo per fornitura, installazione ed avviamento di un sistema di trattamento e liquefazione della C02 comprensivo di torre di raffreddamento e pompa di trasferimento CO ... inclusi impianti a corredo ed ogni altro onere per dare il tutto come da disegni di progetto e specifiche di fornitura.</t>
  </si>
  <si>
    <t>AP 07</t>
  </si>
  <si>
    <t>Compenso a corpo per fornitura, installazione ed avviamento della rete di trasporto biogas-biometano a tutte le utenze in campo comprensiva di organi di intercettazione e di misura il tutto come da disegni di progetto e specifiche di fornitura.</t>
  </si>
  <si>
    <t>Manodopera: prezziario Regionale della Basilicata - 2023</t>
  </si>
  <si>
    <t>Operaio livello C3</t>
  </si>
  <si>
    <t>Operaio livello C2</t>
  </si>
  <si>
    <t>Operaio livello D2</t>
  </si>
  <si>
    <t>Operaio livello D1</t>
  </si>
  <si>
    <t>A.01.007.04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</si>
</sst>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_-;\-* #,##0_-;_-* \-_-;_-@_-"/>
    <numFmt numFmtId="166" formatCode="_-* #,##0.000_-;\-* #,##0.000_-;_-* \-_-;_-@_-"/>
    <numFmt numFmtId="167" formatCode="_-* #,##0.00_-;\-* #,##0.00_-;_-* \-_-;_-@_-"/>
    <numFmt numFmtId="168" formatCode="0_ ;\-0\ "/>
    <numFmt numFmtId="169" formatCode="0.0000%"/>
    <numFmt numFmtId="170" formatCode="_-* #,##0.00_-;\-* #,##0.00_-;_-* \-??_-;_-@_-"/>
    <numFmt numFmtId="171" formatCode="_-* #,##0\ _€_-;\-* #,##0\ _€_-;_-* \-??\ _€_-;_-@_-"/>
    <numFmt numFmtId="172" formatCode="_-* #,##0.0000_-;\-* #,##0.0000_-;_-* \-????_-;_-@_-"/>
    <numFmt numFmtId="173" formatCode="_-* #,##0.00\ [$€-410]_-;\-* #,##0.00\ [$€-410]_-;_-* &quot;-&quot;??\ [$€-410]_-;_-@_-"/>
    <numFmt numFmtId="174" formatCode="_-* #,##0\ _€_-;\-* #,##0\ _€_-;_-* &quot;-&quot;???\ _€_-;_-@_-"/>
    <numFmt numFmtId="175" formatCode="0.0"/>
    <numFmt numFmtId="176" formatCode="0;\-0;;@"/>
  </numFmts>
  <fonts count="53">
    <font>
      <sz val="10"/>
      <name val="Arial"/>
      <family val="2"/>
    </font>
    <font>
      <sz val="11"/>
      <color indexed="8"/>
      <name val="Calibri"/>
      <family val="2"/>
    </font>
    <font>
      <sz val="18"/>
      <name val="Arial"/>
      <family val="2"/>
    </font>
    <font>
      <b/>
      <sz val="10"/>
      <name val="Arial"/>
      <family val="2"/>
    </font>
    <font>
      <sz val="9"/>
      <name val="Arial"/>
      <family val="2"/>
    </font>
    <font>
      <b/>
      <sz val="9"/>
      <name val="Arial"/>
      <family val="2"/>
    </font>
    <font>
      <sz val="11"/>
      <color indexed="8"/>
      <name val="Arial Narrow"/>
      <family val="2"/>
    </font>
    <font>
      <b/>
      <sz val="12"/>
      <name val="Arial"/>
      <family val="2"/>
    </font>
    <font>
      <b/>
      <sz val="9"/>
      <color indexed="10"/>
      <name val="Arial"/>
      <family val="2"/>
    </font>
    <font>
      <b/>
      <i/>
      <sz val="10"/>
      <name val="Arial"/>
      <family val="2"/>
    </font>
    <font>
      <b/>
      <sz val="20"/>
      <name val="Arial"/>
      <family val="2"/>
    </font>
    <font>
      <b/>
      <sz val="14"/>
      <name val="Arial"/>
      <family val="2"/>
    </font>
    <font>
      <i/>
      <sz val="10"/>
      <name val="Arial"/>
      <family val="2"/>
    </font>
    <font>
      <b/>
      <i/>
      <u val="single"/>
      <sz val="12"/>
      <name val="Arial"/>
      <family val="2"/>
    </font>
    <font>
      <b/>
      <sz val="11"/>
      <name val="Arial"/>
      <family val="2"/>
    </font>
    <font>
      <sz val="8"/>
      <name val="Arial"/>
      <family val="2"/>
    </font>
    <font>
      <sz val="12"/>
      <name val="Arial"/>
      <family val="2"/>
    </font>
    <font>
      <sz val="11"/>
      <name val="Arial"/>
      <family val="2"/>
    </font>
    <font>
      <i/>
      <sz val="9"/>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4"/>
        <bgColor indexed="64"/>
      </patternFill>
    </fill>
    <fill>
      <patternFill patternType="solid">
        <fgColor rgb="FFCFE7E6"/>
        <bgColor indexed="64"/>
      </patternFill>
    </fill>
    <fill>
      <patternFill patternType="solid">
        <fgColor rgb="FFEEEEEE"/>
        <bgColor indexed="64"/>
      </patternFill>
    </fill>
    <fill>
      <patternFill patternType="solid">
        <fgColor rgb="FF76D4D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medium">
        <color rgb="FF00A4AD"/>
      </left>
      <right/>
      <top style="medium">
        <color rgb="FF00A4AD"/>
      </top>
      <bottom/>
    </border>
    <border>
      <left style="medium">
        <color rgb="FF00A4AD"/>
      </left>
      <right/>
      <top/>
      <bottom/>
    </border>
    <border>
      <left/>
      <right/>
      <top style="medium">
        <color rgb="FF00A4AD"/>
      </top>
      <bottom/>
    </border>
    <border>
      <left/>
      <right style="medium">
        <color rgb="FF00A4AD"/>
      </right>
      <top style="medium">
        <color rgb="FF00A4AD"/>
      </top>
      <bottom/>
    </border>
    <border>
      <left/>
      <right style="medium">
        <color rgb="FF00A4AD"/>
      </right>
      <top/>
      <bottom/>
    </border>
    <border>
      <left style="medium">
        <color rgb="FF00A4AD"/>
      </left>
      <right/>
      <top/>
      <bottom style="medium">
        <color rgb="FF00A4AD"/>
      </bottom>
    </border>
    <border>
      <left/>
      <right/>
      <top/>
      <bottom style="medium">
        <color rgb="FF00A4AD"/>
      </bottom>
    </border>
    <border>
      <left style="hair">
        <color indexed="8"/>
      </left>
      <right style="hair">
        <color indexed="8"/>
      </right>
      <top style="hair">
        <color indexed="8"/>
      </top>
      <bottom style="medium">
        <color rgb="FF00A4AD"/>
      </bottom>
    </border>
    <border>
      <left/>
      <right style="medium">
        <color rgb="FF00A4AD"/>
      </right>
      <top/>
      <bottom style="medium">
        <color rgb="FF00A4AD"/>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165" fontId="0" fillId="0" borderId="0">
      <alignment/>
      <protection/>
    </xf>
    <xf numFmtId="0" fontId="0" fillId="0" borderId="0">
      <alignment/>
      <protection/>
    </xf>
    <xf numFmtId="0" fontId="41" fillId="28" borderId="1" applyNumberFormat="0" applyAlignment="0" applyProtection="0"/>
    <xf numFmtId="43" fontId="0" fillId="0" borderId="0" applyFont="0" applyFill="0" applyBorder="0" applyAlignment="0" applyProtection="0"/>
    <xf numFmtId="165" fontId="0" fillId="0" borderId="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0" fontId="43" fillId="20" borderId="5" applyNumberFormat="0" applyAlignment="0" applyProtection="0"/>
    <xf numFmtId="9" fontId="0" fillId="0" borderId="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cellStyleXfs>
  <cellXfs count="188">
    <xf numFmtId="0" fontId="0" fillId="0" borderId="0" xfId="0" applyAlignment="1">
      <alignment/>
    </xf>
    <xf numFmtId="166" fontId="0" fillId="0" borderId="0" xfId="46" applyNumberFormat="1" applyFont="1" applyFill="1" applyBorder="1" applyAlignment="1" applyProtection="1">
      <alignment/>
      <protection/>
    </xf>
    <xf numFmtId="167" fontId="0" fillId="0" borderId="0" xfId="46" applyNumberFormat="1" applyFont="1" applyFill="1" applyBorder="1" applyAlignment="1" applyProtection="1">
      <alignment/>
      <protection/>
    </xf>
    <xf numFmtId="0" fontId="2" fillId="0" borderId="0" xfId="0" applyFont="1" applyAlignment="1">
      <alignment vertical="center"/>
    </xf>
    <xf numFmtId="0" fontId="4" fillId="0" borderId="0" xfId="0" applyFont="1" applyAlignment="1">
      <alignment/>
    </xf>
    <xf numFmtId="0" fontId="0" fillId="0" borderId="0" xfId="0" applyAlignment="1">
      <alignment vertical="center"/>
    </xf>
    <xf numFmtId="2" fontId="0" fillId="0" borderId="0" xfId="0" applyNumberFormat="1" applyAlignment="1">
      <alignment/>
    </xf>
    <xf numFmtId="0" fontId="0" fillId="0" borderId="0" xfId="0" applyAlignment="1">
      <alignment vertical="center" wrapText="1"/>
    </xf>
    <xf numFmtId="0" fontId="2" fillId="0" borderId="0" xfId="43" applyFont="1" applyAlignment="1">
      <alignment vertical="center"/>
      <protection/>
    </xf>
    <xf numFmtId="0" fontId="0" fillId="0" borderId="0" xfId="43" applyAlignment="1">
      <alignment vertical="center"/>
      <protection/>
    </xf>
    <xf numFmtId="2" fontId="0" fillId="0" borderId="0" xfId="43" applyNumberFormat="1">
      <alignment/>
      <protection/>
    </xf>
    <xf numFmtId="166" fontId="0" fillId="0" borderId="0" xfId="42" applyNumberFormat="1">
      <alignment/>
      <protection/>
    </xf>
    <xf numFmtId="167" fontId="0" fillId="0" borderId="0" xfId="42" applyNumberFormat="1">
      <alignment/>
      <protection/>
    </xf>
    <xf numFmtId="0" fontId="0" fillId="0" borderId="0" xfId="43">
      <alignment/>
      <protection/>
    </xf>
    <xf numFmtId="167" fontId="0" fillId="0" borderId="0" xfId="42" applyNumberFormat="1" applyAlignment="1">
      <alignment horizontal="center"/>
      <protection/>
    </xf>
    <xf numFmtId="0" fontId="0" fillId="0" borderId="0" xfId="43" applyAlignment="1">
      <alignment vertical="center" wrapText="1"/>
      <protection/>
    </xf>
    <xf numFmtId="170" fontId="0" fillId="0" borderId="0" xfId="43" applyNumberFormat="1" applyAlignment="1">
      <alignment vertical="center" wrapText="1"/>
      <protection/>
    </xf>
    <xf numFmtId="0" fontId="4" fillId="0" borderId="0" xfId="43" applyFont="1">
      <alignment/>
      <protection/>
    </xf>
    <xf numFmtId="170" fontId="4" fillId="0" borderId="0" xfId="43" applyNumberFormat="1" applyFont="1">
      <alignment/>
      <protection/>
    </xf>
    <xf numFmtId="9" fontId="3" fillId="0" borderId="0" xfId="43" applyNumberFormat="1" applyFont="1">
      <alignment/>
      <protection/>
    </xf>
    <xf numFmtId="171" fontId="0" fillId="0" borderId="0" xfId="43" applyNumberFormat="1" applyAlignment="1">
      <alignment horizontal="right" vertical="center"/>
      <protection/>
    </xf>
    <xf numFmtId="0" fontId="3" fillId="0" borderId="0" xfId="43" applyFont="1" applyAlignment="1">
      <alignment horizontal="right"/>
      <protection/>
    </xf>
    <xf numFmtId="171" fontId="0" fillId="0" borderId="0" xfId="43" applyNumberFormat="1">
      <alignment/>
      <protection/>
    </xf>
    <xf numFmtId="169" fontId="0" fillId="0" borderId="0" xfId="51" applyNumberFormat="1" applyFont="1" applyFill="1" applyBorder="1" applyAlignment="1" applyProtection="1">
      <alignment horizontal="center"/>
      <protection/>
    </xf>
    <xf numFmtId="2" fontId="3" fillId="0" borderId="0" xfId="43" applyNumberFormat="1" applyFont="1">
      <alignment/>
      <protection/>
    </xf>
    <xf numFmtId="167" fontId="3" fillId="0" borderId="0" xfId="42" applyNumberFormat="1" applyFont="1">
      <alignment/>
      <protection/>
    </xf>
    <xf numFmtId="1" fontId="3" fillId="0" borderId="0" xfId="43" applyNumberFormat="1" applyFont="1" applyAlignment="1">
      <alignment horizontal="left"/>
      <protection/>
    </xf>
    <xf numFmtId="2" fontId="5" fillId="0" borderId="0" xfId="43" applyNumberFormat="1" applyFont="1" applyAlignment="1">
      <alignment horizontal="center" vertical="center" wrapText="1"/>
      <protection/>
    </xf>
    <xf numFmtId="166" fontId="5" fillId="0" borderId="0" xfId="42" applyNumberFormat="1" applyFont="1" applyAlignment="1">
      <alignment horizontal="center" vertical="center" wrapText="1"/>
      <protection/>
    </xf>
    <xf numFmtId="167" fontId="5" fillId="0" borderId="0" xfId="42" applyNumberFormat="1" applyFont="1" applyAlignment="1">
      <alignment horizontal="center" vertical="center" wrapText="1"/>
      <protection/>
    </xf>
    <xf numFmtId="2" fontId="4" fillId="0" borderId="0" xfId="43" applyNumberFormat="1" applyFont="1" applyAlignment="1">
      <alignment horizontal="center"/>
      <protection/>
    </xf>
    <xf numFmtId="166" fontId="4" fillId="0" borderId="0" xfId="42" applyNumberFormat="1" applyFont="1">
      <alignment/>
      <protection/>
    </xf>
    <xf numFmtId="167" fontId="4" fillId="0" borderId="0" xfId="42" applyNumberFormat="1" applyFont="1" applyAlignment="1">
      <alignment horizontal="right" vertical="center"/>
      <protection/>
    </xf>
    <xf numFmtId="167" fontId="4" fillId="0" borderId="0" xfId="42" applyNumberFormat="1" applyFont="1" applyProtection="1">
      <alignment/>
      <protection hidden="1"/>
    </xf>
    <xf numFmtId="166" fontId="0" fillId="0" borderId="0" xfId="42" applyNumberFormat="1" applyAlignment="1">
      <alignment horizontal="center"/>
      <protection/>
    </xf>
    <xf numFmtId="167" fontId="7" fillId="0" borderId="0" xfId="42" applyNumberFormat="1" applyFont="1" applyAlignment="1">
      <alignment vertical="center"/>
      <protection/>
    </xf>
    <xf numFmtId="9" fontId="4" fillId="0" borderId="0" xfId="51" applyFont="1" applyFill="1" applyBorder="1" applyAlignment="1" applyProtection="1">
      <alignment horizontal="center" vertical="center"/>
      <protection/>
    </xf>
    <xf numFmtId="169" fontId="4" fillId="0" borderId="0" xfId="51" applyNumberFormat="1" applyFont="1" applyFill="1" applyBorder="1" applyAlignment="1" applyProtection="1">
      <alignment horizontal="center" vertical="center"/>
      <protection/>
    </xf>
    <xf numFmtId="167" fontId="9" fillId="0" borderId="0" xfId="42" applyNumberFormat="1" applyFont="1" applyAlignment="1">
      <alignment horizontal="right"/>
      <protection/>
    </xf>
    <xf numFmtId="167" fontId="11" fillId="0" borderId="0" xfId="42" applyNumberFormat="1" applyFont="1" applyAlignment="1">
      <alignment vertical="center"/>
      <protection/>
    </xf>
    <xf numFmtId="10" fontId="3" fillId="0" borderId="0" xfId="43" applyNumberFormat="1" applyFont="1" applyAlignment="1">
      <alignment horizontal="right"/>
      <protection/>
    </xf>
    <xf numFmtId="2" fontId="3" fillId="0" borderId="10" xfId="43" applyNumberFormat="1" applyFont="1" applyBorder="1" applyAlignment="1">
      <alignment horizontal="center"/>
      <protection/>
    </xf>
    <xf numFmtId="170" fontId="0" fillId="0" borderId="0" xfId="43" applyNumberFormat="1">
      <alignment/>
      <protection/>
    </xf>
    <xf numFmtId="0" fontId="6" fillId="0" borderId="0" xfId="43" applyFont="1" applyAlignment="1">
      <alignment horizontal="center" vertical="center"/>
      <protection/>
    </xf>
    <xf numFmtId="172" fontId="8" fillId="0" borderId="0" xfId="43" applyNumberFormat="1" applyFont="1">
      <alignment/>
      <protection/>
    </xf>
    <xf numFmtId="0" fontId="13" fillId="12" borderId="0" xfId="43" applyFont="1" applyFill="1">
      <alignment/>
      <protection/>
    </xf>
    <xf numFmtId="0" fontId="0" fillId="0" borderId="0" xfId="0" applyAlignment="1">
      <alignment horizontal="center"/>
    </xf>
    <xf numFmtId="0" fontId="4" fillId="0" borderId="0" xfId="43" applyFont="1" applyAlignment="1">
      <alignment horizontal="left" vertical="center" wrapText="1"/>
      <protection/>
    </xf>
    <xf numFmtId="0" fontId="17" fillId="0" borderId="0" xfId="0" applyFont="1" applyAlignment="1">
      <alignment horizontal="center" vertical="center"/>
    </xf>
    <xf numFmtId="2" fontId="4" fillId="0" borderId="0" xfId="0" applyNumberFormat="1" applyFont="1" applyAlignment="1">
      <alignment vertical="center"/>
    </xf>
    <xf numFmtId="0" fontId="16" fillId="0" borderId="0" xfId="0" applyFont="1" applyAlignment="1">
      <alignment vertical="center"/>
    </xf>
    <xf numFmtId="0" fontId="17" fillId="0" borderId="0" xfId="0" applyFont="1" applyAlignment="1">
      <alignment/>
    </xf>
    <xf numFmtId="2" fontId="4" fillId="0" borderId="0" xfId="0" applyNumberFormat="1" applyFont="1" applyAlignment="1">
      <alignment horizontal="center" vertical="center"/>
    </xf>
    <xf numFmtId="0" fontId="18" fillId="0" borderId="0" xfId="43" applyFont="1">
      <alignment/>
      <protection/>
    </xf>
    <xf numFmtId="2" fontId="3" fillId="0" borderId="0" xfId="43" applyNumberFormat="1" applyFont="1" applyAlignment="1">
      <alignment vertical="center"/>
      <protection/>
    </xf>
    <xf numFmtId="0" fontId="0" fillId="0" borderId="0" xfId="0" applyAlignment="1">
      <alignment horizontal="right"/>
    </xf>
    <xf numFmtId="167" fontId="4" fillId="0" borderId="0" xfId="42" applyNumberFormat="1" applyFont="1" applyAlignment="1">
      <alignment horizontal="right" vertical="center"/>
      <protection/>
    </xf>
    <xf numFmtId="0" fontId="4" fillId="0" borderId="11" xfId="43" applyFont="1" applyBorder="1">
      <alignment/>
      <protection/>
    </xf>
    <xf numFmtId="0" fontId="4" fillId="0" borderId="12" xfId="43" applyFont="1" applyBorder="1">
      <alignment/>
      <protection/>
    </xf>
    <xf numFmtId="0" fontId="0" fillId="0" borderId="12" xfId="43" applyBorder="1">
      <alignment/>
      <protection/>
    </xf>
    <xf numFmtId="9" fontId="3" fillId="0" borderId="13" xfId="43" applyNumberFormat="1" applyFont="1" applyBorder="1">
      <alignment/>
      <protection/>
    </xf>
    <xf numFmtId="0" fontId="4" fillId="0" borderId="13" xfId="43" applyFont="1" applyBorder="1">
      <alignment/>
      <protection/>
    </xf>
    <xf numFmtId="0" fontId="4" fillId="0" borderId="14" xfId="43" applyFont="1" applyBorder="1">
      <alignment/>
      <protection/>
    </xf>
    <xf numFmtId="0" fontId="4" fillId="0" borderId="15" xfId="43" applyFont="1" applyBorder="1">
      <alignment/>
      <protection/>
    </xf>
    <xf numFmtId="0" fontId="0" fillId="0" borderId="15" xfId="43" applyBorder="1">
      <alignment/>
      <protection/>
    </xf>
    <xf numFmtId="0" fontId="0" fillId="0" borderId="16" xfId="43" applyBorder="1">
      <alignment/>
      <protection/>
    </xf>
    <xf numFmtId="10" fontId="3" fillId="0" borderId="17" xfId="43" applyNumberFormat="1" applyFont="1" applyBorder="1" applyAlignment="1">
      <alignment horizontal="right"/>
      <protection/>
    </xf>
    <xf numFmtId="2" fontId="3" fillId="33" borderId="18" xfId="43" applyNumberFormat="1" applyFont="1" applyFill="1" applyBorder="1" applyAlignment="1">
      <alignment horizontal="center"/>
      <protection/>
    </xf>
    <xf numFmtId="0" fontId="0" fillId="0" borderId="17" xfId="43" applyBorder="1">
      <alignment/>
      <protection/>
    </xf>
    <xf numFmtId="0" fontId="0" fillId="0" borderId="19" xfId="43" applyBorder="1">
      <alignment/>
      <protection/>
    </xf>
    <xf numFmtId="174" fontId="0" fillId="0" borderId="13" xfId="43" applyNumberFormat="1" applyBorder="1" applyAlignment="1">
      <alignment horizontal="right" vertical="center"/>
      <protection/>
    </xf>
    <xf numFmtId="0" fontId="4" fillId="0" borderId="0" xfId="43" applyFont="1">
      <alignment/>
      <protection/>
    </xf>
    <xf numFmtId="173" fontId="4" fillId="0" borderId="0" xfId="0" applyNumberFormat="1" applyFont="1" applyAlignment="1">
      <alignment horizontal="right"/>
    </xf>
    <xf numFmtId="166" fontId="10" fillId="0" borderId="0" xfId="42" applyNumberFormat="1" applyFont="1" applyAlignment="1">
      <alignment horizontal="center" vertical="center"/>
      <protection/>
    </xf>
    <xf numFmtId="166" fontId="3" fillId="0" borderId="0" xfId="42" applyNumberFormat="1" applyFont="1" applyAlignment="1">
      <alignment horizontal="center"/>
      <protection/>
    </xf>
    <xf numFmtId="2" fontId="3" fillId="12" borderId="0" xfId="43" applyNumberFormat="1" applyFont="1" applyFill="1" applyAlignment="1">
      <alignment horizontal="left" vertical="center"/>
      <protection/>
    </xf>
    <xf numFmtId="2" fontId="3" fillId="0" borderId="0" xfId="43" applyNumberFormat="1" applyFont="1" applyAlignment="1">
      <alignment horizontal="left" vertical="center"/>
      <protection/>
    </xf>
    <xf numFmtId="0" fontId="0" fillId="0" borderId="0" xfId="0" applyFont="1" applyAlignment="1">
      <alignment vertical="center"/>
    </xf>
    <xf numFmtId="166" fontId="3" fillId="0" borderId="0" xfId="42" applyNumberFormat="1" applyFont="1" applyAlignment="1">
      <alignment horizontal="center" vertical="center" wrapText="1"/>
      <protection/>
    </xf>
    <xf numFmtId="2" fontId="0" fillId="0" borderId="0" xfId="43" applyNumberFormat="1" applyFont="1">
      <alignment/>
      <protection/>
    </xf>
    <xf numFmtId="166" fontId="0" fillId="0" borderId="0" xfId="42" applyNumberFormat="1" applyFont="1">
      <alignment/>
      <protection/>
    </xf>
    <xf numFmtId="167" fontId="0" fillId="0" borderId="0" xfId="42" applyNumberFormat="1" applyFont="1">
      <alignment/>
      <protection/>
    </xf>
    <xf numFmtId="167" fontId="3" fillId="0" borderId="0" xfId="42" applyNumberFormat="1" applyFont="1" applyAlignment="1">
      <alignment horizontal="right"/>
      <protection/>
    </xf>
    <xf numFmtId="167" fontId="3" fillId="0" borderId="0" xfId="42" applyNumberFormat="1" applyFont="1">
      <alignment/>
      <protection/>
    </xf>
    <xf numFmtId="167" fontId="0" fillId="0" borderId="0" xfId="42" applyNumberFormat="1" applyFont="1" applyAlignment="1">
      <alignment horizontal="right"/>
      <protection/>
    </xf>
    <xf numFmtId="0" fontId="0" fillId="0" borderId="0" xfId="43" applyFont="1">
      <alignment/>
      <protection/>
    </xf>
    <xf numFmtId="167" fontId="0" fillId="0" borderId="0" xfId="42" applyNumberFormat="1" applyFont="1" applyAlignment="1">
      <alignment horizontal="center"/>
      <protection/>
    </xf>
    <xf numFmtId="168" fontId="3" fillId="12" borderId="0" xfId="42" applyNumberFormat="1" applyFont="1" applyFill="1" applyAlignment="1">
      <alignment horizontal="center"/>
      <protection/>
    </xf>
    <xf numFmtId="2" fontId="0" fillId="0" borderId="0" xfId="0" applyNumberFormat="1" applyFont="1" applyAlignment="1">
      <alignment/>
    </xf>
    <xf numFmtId="2" fontId="3" fillId="0" borderId="0" xfId="43" applyNumberFormat="1" applyFont="1" applyAlignment="1">
      <alignment horizontal="center" vertical="center"/>
      <protection/>
    </xf>
    <xf numFmtId="2" fontId="3" fillId="12" borderId="0" xfId="43" applyNumberFormat="1" applyFont="1" applyFill="1" applyAlignment="1">
      <alignment vertical="center"/>
      <protection/>
    </xf>
    <xf numFmtId="2" fontId="0" fillId="12" borderId="0" xfId="43" applyNumberFormat="1" applyFont="1" applyFill="1" applyAlignment="1">
      <alignment horizontal="center"/>
      <protection/>
    </xf>
    <xf numFmtId="1" fontId="3" fillId="0" borderId="0" xfId="43" applyNumberFormat="1" applyFont="1" applyAlignment="1">
      <alignment horizontal="left"/>
      <protection/>
    </xf>
    <xf numFmtId="167" fontId="3" fillId="0" borderId="0" xfId="42" applyNumberFormat="1" applyFont="1" applyAlignment="1">
      <alignment horizontal="center" vertical="center" wrapText="1"/>
      <protection/>
    </xf>
    <xf numFmtId="2" fontId="3" fillId="0" borderId="0" xfId="43" applyNumberFormat="1" applyFont="1" applyAlignment="1">
      <alignment horizontal="center" vertical="center" wrapText="1"/>
      <protection/>
    </xf>
    <xf numFmtId="0" fontId="0" fillId="0" borderId="0" xfId="0" applyFont="1" applyAlignment="1">
      <alignment/>
    </xf>
    <xf numFmtId="167" fontId="0" fillId="0" borderId="0" xfId="42" applyNumberFormat="1" applyFont="1" applyAlignment="1">
      <alignment horizontal="right" vertical="center"/>
      <protection/>
    </xf>
    <xf numFmtId="0" fontId="3" fillId="0" borderId="0" xfId="43" applyFont="1">
      <alignment/>
      <protection/>
    </xf>
    <xf numFmtId="169" fontId="0" fillId="12" borderId="0" xfId="51" applyNumberFormat="1" applyFill="1" applyBorder="1" applyAlignment="1" applyProtection="1">
      <alignment horizontal="center"/>
      <protection/>
    </xf>
    <xf numFmtId="167" fontId="0" fillId="0" borderId="0" xfId="42" applyNumberFormat="1" applyFont="1" applyProtection="1">
      <alignment/>
      <protection hidden="1"/>
    </xf>
    <xf numFmtId="169" fontId="0" fillId="0" borderId="0" xfId="51" applyNumberFormat="1" applyFill="1" applyBorder="1" applyAlignment="1" applyProtection="1">
      <alignment horizontal="center"/>
      <protection/>
    </xf>
    <xf numFmtId="166" fontId="0" fillId="0" borderId="0" xfId="42" applyNumberFormat="1" applyFont="1" applyAlignment="1">
      <alignment horizontal="center"/>
      <protection/>
    </xf>
    <xf numFmtId="2" fontId="3" fillId="0" borderId="0" xfId="43" applyNumberFormat="1" applyFont="1">
      <alignment/>
      <protection/>
    </xf>
    <xf numFmtId="167" fontId="3" fillId="0" borderId="0" xfId="42" applyNumberFormat="1" applyFont="1" applyAlignment="1">
      <alignment vertical="center"/>
      <protection/>
    </xf>
    <xf numFmtId="167" fontId="0" fillId="0" borderId="0" xfId="46" applyNumberFormat="1" applyFill="1" applyBorder="1" applyAlignment="1" applyProtection="1">
      <alignment/>
      <protection/>
    </xf>
    <xf numFmtId="2" fontId="0" fillId="0" borderId="0" xfId="43" applyNumberFormat="1" applyFont="1" applyAlignment="1">
      <alignment vertical="center" wrapText="1"/>
      <protection/>
    </xf>
    <xf numFmtId="166" fontId="3" fillId="12" borderId="0" xfId="42" applyNumberFormat="1" applyFont="1" applyFill="1" applyAlignment="1">
      <alignment horizontal="left" vertical="center" wrapText="1"/>
      <protection/>
    </xf>
    <xf numFmtId="2" fontId="3" fillId="12" borderId="0" xfId="43" applyNumberFormat="1" applyFont="1" applyFill="1" applyAlignment="1">
      <alignment horizontal="left"/>
      <protection/>
    </xf>
    <xf numFmtId="167" fontId="14" fillId="0" borderId="0" xfId="42" applyNumberFormat="1" applyFont="1" applyAlignment="1">
      <alignment horizontal="right" vertical="center"/>
      <protection/>
    </xf>
    <xf numFmtId="0" fontId="4" fillId="34" borderId="0" xfId="0" applyFont="1" applyFill="1" applyAlignment="1">
      <alignment/>
    </xf>
    <xf numFmtId="0" fontId="5" fillId="0" borderId="0" xfId="43" applyFont="1" applyAlignment="1">
      <alignment horizontal="center" vertical="center"/>
      <protection/>
    </xf>
    <xf numFmtId="173" fontId="3" fillId="0" borderId="0" xfId="42" applyNumberFormat="1" applyFont="1" applyAlignment="1">
      <alignment vertical="center"/>
      <protection/>
    </xf>
    <xf numFmtId="173" fontId="4" fillId="0" borderId="0" xfId="42" applyNumberFormat="1" applyFont="1" applyAlignment="1">
      <alignment horizontal="right"/>
      <protection/>
    </xf>
    <xf numFmtId="10" fontId="4" fillId="0" borderId="0" xfId="51" applyNumberFormat="1" applyFont="1" applyFill="1" applyBorder="1" applyAlignment="1" applyProtection="1">
      <alignment horizontal="center"/>
      <protection/>
    </xf>
    <xf numFmtId="0" fontId="4" fillId="0" borderId="20" xfId="43" applyFont="1" applyBorder="1">
      <alignment/>
      <protection/>
    </xf>
    <xf numFmtId="0" fontId="4" fillId="0" borderId="21" xfId="43" applyFont="1" applyBorder="1">
      <alignment/>
      <protection/>
    </xf>
    <xf numFmtId="0" fontId="4" fillId="0" borderId="22" xfId="43" applyFont="1" applyBorder="1">
      <alignment/>
      <protection/>
    </xf>
    <xf numFmtId="0" fontId="4" fillId="0" borderId="23" xfId="43" applyFont="1" applyBorder="1">
      <alignment/>
      <protection/>
    </xf>
    <xf numFmtId="0" fontId="0" fillId="0" borderId="22" xfId="43" applyBorder="1">
      <alignment/>
      <protection/>
    </xf>
    <xf numFmtId="0" fontId="4" fillId="0" borderId="23" xfId="43" applyFont="1" applyBorder="1" applyAlignment="1">
      <alignment horizontal="left" vertical="center" wrapText="1"/>
      <protection/>
    </xf>
    <xf numFmtId="0" fontId="4" fillId="0" borderId="23" xfId="0" applyFont="1" applyBorder="1" applyAlignment="1">
      <alignment/>
    </xf>
    <xf numFmtId="170" fontId="0" fillId="0" borderId="22" xfId="43" applyNumberFormat="1" applyBorder="1" applyAlignment="1">
      <alignment vertical="center" wrapText="1"/>
      <protection/>
    </xf>
    <xf numFmtId="170" fontId="4" fillId="0" borderId="22" xfId="43" applyNumberFormat="1" applyFont="1" applyBorder="1">
      <alignment/>
      <protection/>
    </xf>
    <xf numFmtId="0" fontId="0" fillId="0" borderId="22" xfId="0" applyBorder="1" applyAlignment="1">
      <alignment/>
    </xf>
    <xf numFmtId="0" fontId="0" fillId="0" borderId="24" xfId="0" applyBorder="1" applyAlignment="1">
      <alignment/>
    </xf>
    <xf numFmtId="0" fontId="4" fillId="0" borderId="25" xfId="43" applyFont="1" applyBorder="1">
      <alignment/>
      <protection/>
    </xf>
    <xf numFmtId="173" fontId="4" fillId="35" borderId="0" xfId="0" applyNumberFormat="1" applyFont="1" applyFill="1" applyAlignment="1">
      <alignment horizontal="right"/>
    </xf>
    <xf numFmtId="176" fontId="4" fillId="35" borderId="0" xfId="0" applyNumberFormat="1" applyFont="1" applyFill="1" applyAlignment="1">
      <alignment horizontal="center"/>
    </xf>
    <xf numFmtId="0" fontId="3" fillId="0" borderId="0" xfId="0" applyFont="1" applyAlignment="1">
      <alignment horizontal="center"/>
    </xf>
    <xf numFmtId="2" fontId="4" fillId="0" borderId="0" xfId="0" applyNumberFormat="1" applyFont="1" applyAlignment="1">
      <alignment/>
    </xf>
    <xf numFmtId="2" fontId="18" fillId="0" borderId="0" xfId="43" applyNumberFormat="1" applyFont="1" applyAlignment="1">
      <alignment horizontal="center" vertical="center" wrapText="1"/>
      <protection/>
    </xf>
    <xf numFmtId="166" fontId="18" fillId="0" borderId="0" xfId="42" applyNumberFormat="1" applyFont="1" applyAlignment="1">
      <alignment horizontal="right" vertical="center" wrapText="1"/>
      <protection/>
    </xf>
    <xf numFmtId="167" fontId="18" fillId="0" borderId="0" xfId="42" applyNumberFormat="1" applyFont="1" applyAlignment="1">
      <alignment horizontal="right" vertical="center" wrapText="1"/>
      <protection/>
    </xf>
    <xf numFmtId="0" fontId="4" fillId="35" borderId="0" xfId="0" applyFont="1" applyFill="1" applyAlignment="1">
      <alignment horizontal="center"/>
    </xf>
    <xf numFmtId="10" fontId="4" fillId="0" borderId="0" xfId="0" applyNumberFormat="1" applyFont="1" applyAlignment="1">
      <alignment/>
    </xf>
    <xf numFmtId="10" fontId="4" fillId="0" borderId="0" xfId="51" applyNumberFormat="1" applyFont="1" applyBorder="1" applyAlignment="1">
      <alignment horizontal="center"/>
    </xf>
    <xf numFmtId="167" fontId="5" fillId="36" borderId="0" xfId="42" applyNumberFormat="1" applyFont="1" applyFill="1" applyAlignment="1">
      <alignment horizontal="left" vertical="center"/>
      <protection/>
    </xf>
    <xf numFmtId="173" fontId="7" fillId="36" borderId="0" xfId="42" applyNumberFormat="1" applyFont="1" applyFill="1" applyAlignment="1">
      <alignment horizontal="right" vertical="center"/>
      <protection/>
    </xf>
    <xf numFmtId="0" fontId="4" fillId="0" borderId="0" xfId="0" applyFont="1" applyAlignment="1">
      <alignment horizontal="right"/>
    </xf>
    <xf numFmtId="167" fontId="18" fillId="0" borderId="0" xfId="42" applyNumberFormat="1" applyFont="1" applyAlignment="1">
      <alignment horizontal="center" vertical="center" wrapText="1"/>
      <protection/>
    </xf>
    <xf numFmtId="2" fontId="18" fillId="0" borderId="0" xfId="43" applyNumberFormat="1" applyFont="1" applyAlignment="1">
      <alignment horizontal="right" vertical="center" wrapText="1"/>
      <protection/>
    </xf>
    <xf numFmtId="175" fontId="4" fillId="35" borderId="0" xfId="0" applyNumberFormat="1" applyFont="1" applyFill="1" applyAlignment="1">
      <alignment/>
    </xf>
    <xf numFmtId="173" fontId="4" fillId="35" borderId="0" xfId="42" applyNumberFormat="1" applyFont="1" applyFill="1" applyProtection="1">
      <alignment/>
      <protection hidden="1"/>
    </xf>
    <xf numFmtId="9" fontId="4" fillId="35" borderId="0" xfId="51" applyFont="1" applyFill="1" applyBorder="1" applyAlignment="1" applyProtection="1">
      <alignment horizontal="right" vertical="center"/>
      <protection/>
    </xf>
    <xf numFmtId="2" fontId="0" fillId="12" borderId="0" xfId="43" applyNumberFormat="1" applyFont="1" applyFill="1" applyAlignment="1">
      <alignment horizontal="center"/>
      <protection/>
    </xf>
    <xf numFmtId="0" fontId="4" fillId="35" borderId="0" xfId="0" applyFont="1" applyFill="1" applyAlignment="1">
      <alignment horizontal="center" vertical="center" wrapText="1"/>
    </xf>
    <xf numFmtId="176" fontId="4" fillId="35" borderId="0" xfId="0" applyNumberFormat="1" applyFont="1" applyFill="1" applyAlignment="1">
      <alignment horizontal="center" vertical="center" wrapText="1"/>
    </xf>
    <xf numFmtId="2" fontId="4" fillId="35" borderId="0" xfId="43" applyNumberFormat="1" applyFont="1" applyFill="1" applyAlignment="1">
      <alignment horizontal="center" vertical="center" wrapText="1"/>
      <protection/>
    </xf>
    <xf numFmtId="10" fontId="3" fillId="0" borderId="0" xfId="51" applyNumberFormat="1" applyFont="1" applyBorder="1" applyAlignment="1">
      <alignment horizontal="center" vertical="center"/>
    </xf>
    <xf numFmtId="0" fontId="4" fillId="12" borderId="0" xfId="0" applyFont="1" applyFill="1" applyAlignment="1">
      <alignment horizontal="center"/>
    </xf>
    <xf numFmtId="167" fontId="4" fillId="12" borderId="0" xfId="42" applyNumberFormat="1" applyFont="1" applyFill="1" applyAlignment="1">
      <alignment horizontal="right"/>
      <protection/>
    </xf>
    <xf numFmtId="167" fontId="4" fillId="12" borderId="0" xfId="42" applyNumberFormat="1" applyFont="1" applyFill="1" applyAlignment="1" applyProtection="1">
      <alignment horizontal="right"/>
      <protection hidden="1"/>
    </xf>
    <xf numFmtId="2" fontId="4" fillId="35" borderId="26" xfId="0" applyNumberFormat="1" applyFont="1" applyFill="1" applyBorder="1" applyAlignment="1">
      <alignment/>
    </xf>
    <xf numFmtId="2" fontId="4" fillId="35" borderId="26" xfId="43" applyNumberFormat="1" applyFont="1" applyFill="1" applyBorder="1" applyAlignment="1">
      <alignment horizontal="center" wrapText="1"/>
      <protection/>
    </xf>
    <xf numFmtId="2" fontId="4" fillId="35" borderId="26" xfId="43" applyNumberFormat="1" applyFont="1" applyFill="1" applyBorder="1" applyAlignment="1">
      <alignment horizontal="center"/>
      <protection/>
    </xf>
    <xf numFmtId="167" fontId="4" fillId="35" borderId="26" xfId="42" applyNumberFormat="1" applyFont="1" applyFill="1" applyBorder="1" applyAlignment="1">
      <alignment horizontal="right"/>
      <protection/>
    </xf>
    <xf numFmtId="0" fontId="0" fillId="35" borderId="26" xfId="0" applyFill="1" applyBorder="1" applyAlignment="1">
      <alignment/>
    </xf>
    <xf numFmtId="2" fontId="4" fillId="35" borderId="26" xfId="0" applyNumberFormat="1" applyFont="1" applyFill="1" applyBorder="1" applyAlignment="1">
      <alignment horizontal="right"/>
    </xf>
    <xf numFmtId="165" fontId="4" fillId="35" borderId="26" xfId="42" applyFont="1" applyFill="1" applyBorder="1" applyAlignment="1">
      <alignment horizontal="right"/>
      <protection/>
    </xf>
    <xf numFmtId="0" fontId="4" fillId="35" borderId="26" xfId="0" applyFont="1" applyFill="1" applyBorder="1" applyAlignment="1">
      <alignment horizontal="center"/>
    </xf>
    <xf numFmtId="2" fontId="4" fillId="35" borderId="26" xfId="0" applyNumberFormat="1" applyFont="1" applyFill="1" applyBorder="1" applyAlignment="1">
      <alignment horizontal="center"/>
    </xf>
    <xf numFmtId="167" fontId="4" fillId="35" borderId="26" xfId="42" applyNumberFormat="1" applyFont="1" applyFill="1" applyBorder="1" applyAlignment="1">
      <alignment horizontal="right"/>
      <protection/>
    </xf>
    <xf numFmtId="167" fontId="4" fillId="35" borderId="26" xfId="42" applyNumberFormat="1" applyFont="1" applyFill="1" applyBorder="1" applyAlignment="1" applyProtection="1">
      <alignment horizontal="right"/>
      <protection hidden="1"/>
    </xf>
    <xf numFmtId="1" fontId="0" fillId="12" borderId="0" xfId="43" applyNumberFormat="1" applyFont="1" applyFill="1" applyAlignment="1">
      <alignment horizontal="center" vertical="center"/>
      <protection/>
    </xf>
    <xf numFmtId="2" fontId="4" fillId="12" borderId="0" xfId="43" applyNumberFormat="1" applyFont="1" applyFill="1" applyAlignment="1">
      <alignment horizontal="center" vertical="center" wrapText="1"/>
      <protection/>
    </xf>
    <xf numFmtId="2" fontId="0" fillId="12" borderId="0" xfId="43" applyNumberFormat="1" applyFont="1" applyFill="1" applyAlignment="1">
      <alignment horizontal="center" vertical="center"/>
      <protection/>
    </xf>
    <xf numFmtId="167" fontId="0" fillId="12" borderId="0" xfId="42" applyNumberFormat="1" applyFont="1" applyFill="1" applyAlignment="1">
      <alignment vertical="center"/>
      <protection/>
    </xf>
    <xf numFmtId="167" fontId="0" fillId="12" borderId="0" xfId="42" applyNumberFormat="1" applyFont="1" applyFill="1" applyAlignment="1">
      <alignment vertical="center"/>
      <protection/>
    </xf>
    <xf numFmtId="2" fontId="0" fillId="12" borderId="0" xfId="43" applyNumberFormat="1" applyFont="1" applyFill="1" applyAlignment="1">
      <alignment horizontal="center" vertical="center"/>
      <protection/>
    </xf>
    <xf numFmtId="164" fontId="0" fillId="0" borderId="0" xfId="63" applyFont="1" applyAlignment="1">
      <alignment/>
    </xf>
    <xf numFmtId="173" fontId="0" fillId="0" borderId="0" xfId="0" applyNumberFormat="1" applyAlignment="1">
      <alignment/>
    </xf>
    <xf numFmtId="164" fontId="0" fillId="0" borderId="0" xfId="0" applyNumberFormat="1" applyAlignment="1">
      <alignment/>
    </xf>
    <xf numFmtId="166" fontId="3" fillId="0" borderId="0" xfId="42" applyNumberFormat="1" applyFont="1" applyAlignment="1">
      <alignment horizontal="center" vertical="center"/>
      <protection/>
    </xf>
    <xf numFmtId="167" fontId="3" fillId="0" borderId="0" xfId="42" applyNumberFormat="1" applyFont="1" applyAlignment="1">
      <alignment horizontal="center" vertical="center" wrapText="1"/>
      <protection/>
    </xf>
    <xf numFmtId="167" fontId="0" fillId="0" borderId="0" xfId="42" applyNumberFormat="1" applyAlignment="1">
      <alignment horizontal="center"/>
      <protection/>
    </xf>
    <xf numFmtId="167" fontId="3" fillId="0" borderId="0" xfId="42" applyNumberFormat="1" applyFont="1" applyAlignment="1">
      <alignment horizontal="center"/>
      <protection/>
    </xf>
    <xf numFmtId="167" fontId="3" fillId="0" borderId="0" xfId="42" applyNumberFormat="1" applyFont="1" applyAlignment="1">
      <alignment horizontal="center" vertical="center"/>
      <protection/>
    </xf>
    <xf numFmtId="167" fontId="3" fillId="0" borderId="0" xfId="42" applyNumberFormat="1" applyFont="1" applyAlignment="1">
      <alignment horizontal="center" vertical="center"/>
      <protection/>
    </xf>
    <xf numFmtId="167" fontId="11" fillId="0" borderId="0" xfId="42" applyNumberFormat="1" applyFont="1" applyAlignment="1">
      <alignment horizontal="center" vertical="center"/>
      <protection/>
    </xf>
    <xf numFmtId="0" fontId="12" fillId="34" borderId="0" xfId="0" applyFont="1" applyFill="1" applyAlignment="1">
      <alignment horizontal="left" vertical="top" wrapText="1"/>
    </xf>
    <xf numFmtId="0" fontId="14" fillId="34" borderId="0" xfId="0" applyFont="1" applyFill="1" applyAlignment="1">
      <alignment horizontal="center" vertical="center"/>
    </xf>
    <xf numFmtId="2" fontId="11" fillId="0" borderId="0" xfId="0" applyNumberFormat="1" applyFont="1" applyAlignment="1">
      <alignment horizontal="center" vertical="center"/>
    </xf>
    <xf numFmtId="2" fontId="14" fillId="0" borderId="0" xfId="0" applyNumberFormat="1" applyFont="1" applyAlignment="1">
      <alignment horizontal="center" vertical="center"/>
    </xf>
    <xf numFmtId="0" fontId="11" fillId="36" borderId="0" xfId="0" applyFont="1" applyFill="1" applyAlignment="1">
      <alignment horizontal="center" vertical="center"/>
    </xf>
    <xf numFmtId="0" fontId="3" fillId="34" borderId="0" xfId="0" applyFont="1" applyFill="1" applyAlignment="1">
      <alignment horizontal="center" vertical="center"/>
    </xf>
    <xf numFmtId="0" fontId="11" fillId="0" borderId="0" xfId="43" applyFont="1" applyAlignment="1">
      <alignment horizontal="center" vertical="center"/>
      <protection/>
    </xf>
    <xf numFmtId="173" fontId="19" fillId="36" borderId="0" xfId="42" applyNumberFormat="1" applyFont="1" applyFill="1" applyAlignment="1">
      <alignment horizontal="center" vertical="center"/>
      <protection/>
    </xf>
    <xf numFmtId="166" fontId="10" fillId="0" borderId="0" xfId="42" applyNumberFormat="1" applyFont="1" applyAlignment="1">
      <alignment horizontal="center" vertical="center"/>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Comma [0]" xfId="42"/>
    <cellStyle name="Excel Built-in Normal" xfId="43"/>
    <cellStyle name="Input" xfId="44"/>
    <cellStyle name="Comma" xfId="45"/>
    <cellStyle name="Comma [0]" xfId="46"/>
    <cellStyle name="Neutrale" xfId="47"/>
    <cellStyle name="Normale 2" xfId="48"/>
    <cellStyle name="Nota" xfId="49"/>
    <cellStyle name="Output" xfId="50"/>
    <cellStyle name="Percent" xfId="51"/>
    <cellStyle name="Percentuale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 name="Valuta 1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4">
    <pageSetUpPr fitToPage="1"/>
  </sheetPr>
  <dimension ref="A1:L62"/>
  <sheetViews>
    <sheetView view="pageBreakPreview" zoomScale="115" zoomScaleNormal="115" zoomScaleSheetLayoutView="115" zoomScalePageLayoutView="0" workbookViewId="0" topLeftCell="A1">
      <selection activeCell="G30" sqref="G30"/>
    </sheetView>
  </sheetViews>
  <sheetFormatPr defaultColWidth="9.140625" defaultRowHeight="12.75"/>
  <cols>
    <col min="1" max="1" width="44.00390625" style="6" bestFit="1" customWidth="1"/>
    <col min="2" max="2" width="37.00390625" style="6" customWidth="1"/>
    <col min="3" max="3" width="10.7109375" style="6" customWidth="1"/>
    <col min="4" max="4" width="10.7109375" style="1" customWidth="1"/>
    <col min="5" max="5" width="10.7109375" style="2" customWidth="1"/>
    <col min="6" max="6" width="20.7109375" style="6" customWidth="1"/>
    <col min="7" max="7" width="20.7109375" style="2" customWidth="1"/>
    <col min="9" max="9" width="32.57421875" style="0" bestFit="1" customWidth="1"/>
    <col min="10" max="10" width="10.8515625" style="0" bestFit="1" customWidth="1"/>
  </cols>
  <sheetData>
    <row r="1" spans="1:12" s="3" customFormat="1" ht="15" customHeight="1">
      <c r="A1" s="75" t="s">
        <v>40</v>
      </c>
      <c r="B1" s="76"/>
      <c r="C1" s="76"/>
      <c r="D1" s="76"/>
      <c r="E1" s="76"/>
      <c r="F1" s="13"/>
      <c r="G1" s="76"/>
      <c r="H1" s="8"/>
      <c r="I1" s="8"/>
      <c r="J1" s="8"/>
      <c r="K1" s="8"/>
      <c r="L1" s="8"/>
    </row>
    <row r="2" spans="1:12" s="3" customFormat="1" ht="15" customHeight="1">
      <c r="A2" s="75" t="s">
        <v>41</v>
      </c>
      <c r="B2" s="76"/>
      <c r="C2" s="76"/>
      <c r="D2" s="76"/>
      <c r="E2" s="76"/>
      <c r="F2" s="45"/>
      <c r="G2" s="75"/>
      <c r="H2" s="8"/>
      <c r="I2" s="8"/>
      <c r="J2" s="8"/>
      <c r="K2" s="8"/>
      <c r="L2" s="8"/>
    </row>
    <row r="3" spans="1:12" s="5" customFormat="1" ht="12.75">
      <c r="A3" s="106" t="s">
        <v>42</v>
      </c>
      <c r="B3" s="77"/>
      <c r="C3" s="78"/>
      <c r="D3" s="78"/>
      <c r="E3" s="78"/>
      <c r="F3" s="78"/>
      <c r="G3" s="78"/>
      <c r="H3" s="9"/>
      <c r="I3" s="9"/>
      <c r="J3" s="9"/>
      <c r="K3" s="9"/>
      <c r="L3" s="9"/>
    </row>
    <row r="4" spans="1:12" ht="12.75">
      <c r="A4" s="79"/>
      <c r="B4" s="79"/>
      <c r="C4" s="79"/>
      <c r="D4" s="80"/>
      <c r="E4" s="81"/>
      <c r="F4" s="79"/>
      <c r="G4" s="81"/>
      <c r="H4" s="13"/>
      <c r="J4" s="13"/>
      <c r="K4" s="13"/>
      <c r="L4" s="13"/>
    </row>
    <row r="5" spans="1:12" ht="12.75" customHeight="1" hidden="1">
      <c r="A5" s="79"/>
      <c r="B5" s="79"/>
      <c r="C5" s="79"/>
      <c r="D5" s="80"/>
      <c r="E5" s="82" t="s">
        <v>0</v>
      </c>
      <c r="F5" s="83" t="e">
        <f>#N/A</f>
        <v>#N/A</v>
      </c>
      <c r="G5" s="81"/>
      <c r="H5" s="13"/>
      <c r="I5" s="13"/>
      <c r="J5" s="13"/>
      <c r="K5" s="13"/>
      <c r="L5" s="13"/>
    </row>
    <row r="6" spans="1:12" ht="12.75" customHeight="1" hidden="1">
      <c r="A6" s="79"/>
      <c r="B6" s="79"/>
      <c r="C6" s="79"/>
      <c r="D6" s="80"/>
      <c r="E6" s="84" t="s">
        <v>1</v>
      </c>
      <c r="F6" s="83" t="e">
        <f>#N/A</f>
        <v>#N/A</v>
      </c>
      <c r="G6" s="81"/>
      <c r="H6" s="13"/>
      <c r="I6" s="13"/>
      <c r="J6" s="13"/>
      <c r="K6" s="13"/>
      <c r="L6" s="13"/>
    </row>
    <row r="7" spans="1:12" ht="12.75" customHeight="1" hidden="1">
      <c r="A7" s="79"/>
      <c r="B7" s="79"/>
      <c r="C7" s="79"/>
      <c r="D7" s="80"/>
      <c r="E7" s="84" t="s">
        <v>2</v>
      </c>
      <c r="F7" s="83" t="e">
        <f>#N/A</f>
        <v>#N/A</v>
      </c>
      <c r="G7" s="81"/>
      <c r="H7" s="13"/>
      <c r="I7" s="13"/>
      <c r="J7" s="13"/>
      <c r="K7" s="13"/>
      <c r="L7" s="13"/>
    </row>
    <row r="8" spans="1:12" ht="6" customHeight="1" hidden="1">
      <c r="A8" s="85"/>
      <c r="B8" s="85"/>
      <c r="C8" s="85"/>
      <c r="D8" s="80"/>
      <c r="E8" s="86"/>
      <c r="F8" s="79"/>
      <c r="G8" s="83"/>
      <c r="H8" s="13"/>
      <c r="I8" s="13"/>
      <c r="J8" s="13"/>
      <c r="K8" s="13"/>
      <c r="L8" s="13"/>
    </row>
    <row r="9" spans="1:12" ht="12.75" customHeight="1" hidden="1">
      <c r="A9" s="79"/>
      <c r="B9" s="79"/>
      <c r="C9" s="79"/>
      <c r="D9" s="80"/>
      <c r="E9" s="82" t="s">
        <v>3</v>
      </c>
      <c r="F9" s="83" t="e">
        <f>"#REF!"</f>
        <v>#REF!</v>
      </c>
      <c r="G9" s="81"/>
      <c r="H9" s="13"/>
      <c r="I9" s="13"/>
      <c r="J9" s="13"/>
      <c r="K9" s="13"/>
      <c r="L9" s="13"/>
    </row>
    <row r="10" spans="1:12" ht="12.75" customHeight="1" hidden="1">
      <c r="A10" s="79"/>
      <c r="B10" s="79"/>
      <c r="C10" s="79"/>
      <c r="D10" s="80"/>
      <c r="E10" s="84" t="s">
        <v>4</v>
      </c>
      <c r="F10" s="81" t="e">
        <f>"#REF!"</f>
        <v>#REF!</v>
      </c>
      <c r="G10" s="81"/>
      <c r="H10" s="13"/>
      <c r="I10" s="13"/>
      <c r="J10" s="13"/>
      <c r="K10" s="13"/>
      <c r="L10" s="13"/>
    </row>
    <row r="11" spans="1:12" ht="12.75" customHeight="1" hidden="1">
      <c r="A11" s="79"/>
      <c r="B11" s="79"/>
      <c r="C11" s="79"/>
      <c r="D11" s="80"/>
      <c r="E11" s="84"/>
      <c r="F11" s="79"/>
      <c r="G11" s="81"/>
      <c r="H11" s="13"/>
      <c r="I11" s="13"/>
      <c r="J11" s="13"/>
      <c r="K11" s="13"/>
      <c r="L11" s="13"/>
    </row>
    <row r="12" spans="1:12" ht="12.75">
      <c r="A12" s="107" t="s">
        <v>43</v>
      </c>
      <c r="B12" s="87">
        <v>2023</v>
      </c>
      <c r="C12" s="88"/>
      <c r="D12" s="78"/>
      <c r="E12" s="78"/>
      <c r="F12" s="78"/>
      <c r="G12" s="78"/>
      <c r="H12" s="13"/>
      <c r="J12" s="13"/>
      <c r="K12" s="13"/>
      <c r="L12" s="13"/>
    </row>
    <row r="13" spans="1:12" s="7" customFormat="1" ht="27.75" customHeight="1">
      <c r="A13" s="89"/>
      <c r="B13" s="89"/>
      <c r="C13" s="172"/>
      <c r="D13" s="172"/>
      <c r="E13" s="173"/>
      <c r="F13" s="173"/>
      <c r="G13" s="173"/>
      <c r="H13" s="15"/>
      <c r="I13" s="15"/>
      <c r="J13" s="15"/>
      <c r="K13" s="15"/>
      <c r="L13" s="43"/>
    </row>
    <row r="14" spans="1:12" ht="12.75">
      <c r="A14" s="107" t="s">
        <v>72</v>
      </c>
      <c r="B14"/>
      <c r="C14" s="90"/>
      <c r="D14" s="80"/>
      <c r="E14" s="81"/>
      <c r="F14" s="79"/>
      <c r="G14" s="81"/>
      <c r="H14" s="13"/>
      <c r="I14" s="13"/>
      <c r="J14" s="13"/>
      <c r="K14" s="13"/>
      <c r="L14" s="13"/>
    </row>
    <row r="15" spans="1:12" ht="25.5">
      <c r="A15" s="94" t="s">
        <v>5</v>
      </c>
      <c r="B15" s="94" t="s">
        <v>6</v>
      </c>
      <c r="C15" s="94" t="s">
        <v>7</v>
      </c>
      <c r="D15" s="93" t="s">
        <v>9</v>
      </c>
      <c r="E15" s="81"/>
      <c r="F15" s="175"/>
      <c r="G15" s="175"/>
      <c r="H15" s="13"/>
      <c r="I15" s="13"/>
      <c r="J15" s="13"/>
      <c r="K15" s="13"/>
      <c r="L15" s="13"/>
    </row>
    <row r="16" spans="1:12" ht="12.75">
      <c r="A16" s="149">
        <v>2085</v>
      </c>
      <c r="B16" s="144" t="s">
        <v>73</v>
      </c>
      <c r="C16" s="91" t="s">
        <v>21</v>
      </c>
      <c r="D16" s="150">
        <v>23.99</v>
      </c>
      <c r="E16" s="81"/>
      <c r="F16" s="79"/>
      <c r="G16" s="81"/>
      <c r="H16" s="13"/>
      <c r="I16" s="13"/>
      <c r="J16" s="13"/>
      <c r="K16" s="13"/>
      <c r="L16" s="13"/>
    </row>
    <row r="17" spans="1:12" ht="12.75">
      <c r="A17" s="149">
        <v>2084</v>
      </c>
      <c r="B17" s="144" t="s">
        <v>74</v>
      </c>
      <c r="C17" s="91" t="s">
        <v>21</v>
      </c>
      <c r="D17" s="151">
        <v>22.41</v>
      </c>
      <c r="E17" s="81"/>
      <c r="F17" s="92"/>
      <c r="G17" s="81"/>
      <c r="H17" s="13"/>
      <c r="I17" s="13"/>
      <c r="J17" s="13"/>
      <c r="K17" s="13"/>
      <c r="L17" s="13"/>
    </row>
    <row r="18" spans="1:12" s="7" customFormat="1" ht="12.75">
      <c r="A18" s="149">
        <v>2083</v>
      </c>
      <c r="B18" s="144" t="s">
        <v>75</v>
      </c>
      <c r="C18" s="91" t="s">
        <v>21</v>
      </c>
      <c r="D18" s="151">
        <v>21.49</v>
      </c>
      <c r="E18" s="93"/>
      <c r="F18" s="94"/>
      <c r="G18" s="93"/>
      <c r="H18" s="15"/>
      <c r="I18" s="16"/>
      <c r="J18" s="15"/>
      <c r="K18" s="15"/>
      <c r="L18" s="15"/>
    </row>
    <row r="19" spans="1:12" s="4" customFormat="1" ht="12.75">
      <c r="A19" s="149">
        <v>2082</v>
      </c>
      <c r="B19" s="144" t="s">
        <v>76</v>
      </c>
      <c r="C19" s="91" t="s">
        <v>21</v>
      </c>
      <c r="D19" s="151">
        <v>19.4</v>
      </c>
      <c r="E19" s="95"/>
      <c r="F19" s="89"/>
      <c r="G19" s="96"/>
      <c r="H19" s="17"/>
      <c r="I19" s="18"/>
      <c r="J19" s="17"/>
      <c r="K19" s="17"/>
      <c r="L19" s="17"/>
    </row>
    <row r="20" spans="1:12" s="4" customFormat="1" ht="12.75">
      <c r="A20" s="95"/>
      <c r="B20" s="95"/>
      <c r="C20" s="95"/>
      <c r="D20" s="80"/>
      <c r="E20" s="95"/>
      <c r="F20" s="89"/>
      <c r="G20" s="96"/>
      <c r="H20" s="17"/>
      <c r="I20" s="17"/>
      <c r="J20" s="17"/>
      <c r="K20" s="17"/>
      <c r="L20" s="17"/>
    </row>
    <row r="21" spans="2:12" s="4" customFormat="1" ht="12.75">
      <c r="B21" s="85" t="s">
        <v>17</v>
      </c>
      <c r="C21" s="98">
        <v>0.15</v>
      </c>
      <c r="D21" s="97" t="s">
        <v>11</v>
      </c>
      <c r="E21" s="95"/>
      <c r="F21" s="89"/>
      <c r="G21" s="96"/>
      <c r="H21" s="17"/>
      <c r="I21" s="19"/>
      <c r="J21" s="20"/>
      <c r="K21" s="17"/>
      <c r="L21" s="17"/>
    </row>
    <row r="22" spans="2:12" s="4" customFormat="1" ht="12.75">
      <c r="B22" s="85" t="s">
        <v>18</v>
      </c>
      <c r="C22" s="98">
        <v>0.1</v>
      </c>
      <c r="D22" s="85"/>
      <c r="E22" s="99"/>
      <c r="F22" s="89"/>
      <c r="G22" s="96"/>
      <c r="H22" s="17"/>
      <c r="I22" s="19"/>
      <c r="J22" s="20"/>
      <c r="K22" s="17"/>
      <c r="L22" s="17"/>
    </row>
    <row r="23" spans="2:12" ht="12.75">
      <c r="B23" s="85"/>
      <c r="C23" s="100"/>
      <c r="D23" s="85"/>
      <c r="E23" s="86"/>
      <c r="F23" s="79"/>
      <c r="G23" s="83"/>
      <c r="H23" s="13"/>
      <c r="I23" s="21"/>
      <c r="J23" s="22"/>
      <c r="K23" s="13"/>
      <c r="L23" s="13"/>
    </row>
    <row r="24" spans="2:12" ht="12.75">
      <c r="B24" s="85" t="s">
        <v>13</v>
      </c>
      <c r="C24" s="98">
        <v>0</v>
      </c>
      <c r="D24" s="97" t="s">
        <v>12</v>
      </c>
      <c r="E24" s="86"/>
      <c r="F24" s="79"/>
      <c r="G24" s="83"/>
      <c r="H24" s="13"/>
      <c r="I24" s="13"/>
      <c r="J24" s="13"/>
      <c r="K24" s="13"/>
      <c r="L24" s="13"/>
    </row>
    <row r="25" spans="1:12" ht="12.75">
      <c r="A25" s="85"/>
      <c r="B25" s="85" t="s">
        <v>14</v>
      </c>
      <c r="C25" s="98">
        <v>0</v>
      </c>
      <c r="D25" s="101"/>
      <c r="E25" s="81"/>
      <c r="F25" s="79"/>
      <c r="G25" s="81"/>
      <c r="H25" s="13"/>
      <c r="I25" s="13"/>
      <c r="J25" s="13"/>
      <c r="K25" s="13"/>
      <c r="L25" s="13"/>
    </row>
    <row r="26" spans="1:12" ht="12.75">
      <c r="A26" s="88"/>
      <c r="B26" s="88"/>
      <c r="C26" s="88"/>
      <c r="D26" s="101"/>
      <c r="E26" s="81"/>
      <c r="F26" s="79"/>
      <c r="G26" s="81"/>
      <c r="H26" s="13"/>
      <c r="I26" s="40"/>
      <c r="J26" s="41"/>
      <c r="K26" s="13"/>
      <c r="L26" s="13"/>
    </row>
    <row r="27" spans="1:12" ht="12.75">
      <c r="A27" s="90" t="s">
        <v>45</v>
      </c>
      <c r="B27" s="88"/>
      <c r="C27" s="88"/>
      <c r="D27" s="80"/>
      <c r="E27" s="81"/>
      <c r="F27" s="79"/>
      <c r="G27" s="83"/>
      <c r="H27" s="13"/>
      <c r="I27" s="13"/>
      <c r="J27" s="13"/>
      <c r="K27" s="13"/>
      <c r="L27" s="13"/>
    </row>
    <row r="28" spans="1:12" ht="25.5">
      <c r="A28" s="94" t="s">
        <v>5</v>
      </c>
      <c r="B28" s="94" t="s">
        <v>6</v>
      </c>
      <c r="C28" s="94" t="s">
        <v>7</v>
      </c>
      <c r="D28" s="93" t="s">
        <v>9</v>
      </c>
      <c r="F28" s="79"/>
      <c r="G28" s="83"/>
      <c r="H28" s="13"/>
      <c r="I28" s="13"/>
      <c r="J28" s="13"/>
      <c r="K28" s="13"/>
      <c r="L28" s="13"/>
    </row>
    <row r="29" spans="1:12" ht="12" customHeight="1">
      <c r="A29" s="163" t="s">
        <v>44</v>
      </c>
      <c r="B29" s="164" t="s">
        <v>46</v>
      </c>
      <c r="C29" s="165" t="s">
        <v>21</v>
      </c>
      <c r="D29" s="166">
        <v>62.48</v>
      </c>
      <c r="F29" s="79"/>
      <c r="G29" s="83"/>
      <c r="H29" s="13"/>
      <c r="I29" s="13"/>
      <c r="J29" s="13"/>
      <c r="K29" s="13"/>
      <c r="L29" s="13"/>
    </row>
    <row r="30" spans="1:12" ht="12" customHeight="1">
      <c r="A30" s="163" t="s">
        <v>50</v>
      </c>
      <c r="B30" s="164" t="s">
        <v>51</v>
      </c>
      <c r="C30" s="165" t="s">
        <v>21</v>
      </c>
      <c r="D30" s="167">
        <v>382.2</v>
      </c>
      <c r="F30" s="102"/>
      <c r="G30" s="81"/>
      <c r="H30" s="13"/>
      <c r="I30" s="13"/>
      <c r="J30" s="13"/>
      <c r="K30" s="13"/>
      <c r="L30" s="13"/>
    </row>
    <row r="31" spans="1:12" ht="12" customHeight="1">
      <c r="A31" s="163" t="s">
        <v>77</v>
      </c>
      <c r="B31" s="164" t="s">
        <v>53</v>
      </c>
      <c r="C31" s="168" t="s">
        <v>21</v>
      </c>
      <c r="D31" s="166">
        <v>134.86</v>
      </c>
      <c r="E31" s="176"/>
      <c r="F31" s="176"/>
      <c r="G31" s="103"/>
      <c r="H31" s="13"/>
      <c r="I31" s="13"/>
      <c r="J31" s="13"/>
      <c r="K31" s="13"/>
      <c r="L31" s="13"/>
    </row>
    <row r="32" spans="1:12" ht="12" customHeight="1">
      <c r="A32" s="79"/>
      <c r="B32" s="79"/>
      <c r="C32" s="79"/>
      <c r="D32" s="79"/>
      <c r="E32" s="81"/>
      <c r="F32" s="85"/>
      <c r="G32" s="81"/>
      <c r="H32" s="13"/>
      <c r="I32" s="13"/>
      <c r="J32" s="13"/>
      <c r="K32" s="13"/>
      <c r="L32" s="13"/>
    </row>
    <row r="33" spans="1:12" ht="21" customHeight="1">
      <c r="A33" s="79"/>
      <c r="B33" s="79"/>
      <c r="C33" s="79"/>
      <c r="D33" s="80"/>
      <c r="E33" s="81"/>
      <c r="F33" s="79"/>
      <c r="G33" s="81"/>
      <c r="H33" s="13"/>
      <c r="I33" s="13"/>
      <c r="J33" s="13"/>
      <c r="K33" s="13"/>
      <c r="L33" s="13"/>
    </row>
    <row r="34" spans="2:12" ht="12.75">
      <c r="B34" s="85" t="s">
        <v>17</v>
      </c>
      <c r="C34" s="98">
        <v>0.15</v>
      </c>
      <c r="D34" s="97" t="s">
        <v>11</v>
      </c>
      <c r="E34" s="104"/>
      <c r="F34" s="94"/>
      <c r="G34" s="93"/>
      <c r="H34" s="13"/>
      <c r="I34" s="13"/>
      <c r="J34" s="13"/>
      <c r="K34" s="13"/>
      <c r="L34" s="13"/>
    </row>
    <row r="35" spans="2:12" s="4" customFormat="1" ht="12.75">
      <c r="B35" s="85" t="s">
        <v>18</v>
      </c>
      <c r="C35" s="98">
        <v>0.1</v>
      </c>
      <c r="D35" s="85"/>
      <c r="E35" s="95"/>
      <c r="F35" s="105"/>
      <c r="G35" s="96"/>
      <c r="H35" s="17"/>
      <c r="I35" s="17"/>
      <c r="J35" s="17"/>
      <c r="K35" s="17"/>
      <c r="L35" s="17"/>
    </row>
    <row r="36" spans="2:12" s="4" customFormat="1" ht="12.75">
      <c r="B36" s="85"/>
      <c r="C36" s="100"/>
      <c r="D36" s="85"/>
      <c r="E36" s="95"/>
      <c r="F36" s="89"/>
      <c r="G36" s="96"/>
      <c r="H36" s="17"/>
      <c r="I36" s="17"/>
      <c r="J36" s="17"/>
      <c r="K36" s="17"/>
      <c r="L36" s="17"/>
    </row>
    <row r="37" spans="2:12" s="4" customFormat="1" ht="12.75">
      <c r="B37" s="85" t="s">
        <v>13</v>
      </c>
      <c r="C37" s="98">
        <v>0</v>
      </c>
      <c r="D37" s="97" t="s">
        <v>12</v>
      </c>
      <c r="E37" s="99"/>
      <c r="F37" s="89"/>
      <c r="G37" s="96"/>
      <c r="H37" s="17"/>
      <c r="I37" s="17"/>
      <c r="J37" s="17"/>
      <c r="K37" s="17"/>
      <c r="L37" s="17"/>
    </row>
    <row r="38" spans="1:12" s="4" customFormat="1" ht="12.75">
      <c r="A38" s="85"/>
      <c r="B38" s="85" t="s">
        <v>14</v>
      </c>
      <c r="C38" s="98">
        <v>0</v>
      </c>
      <c r="D38" s="80"/>
      <c r="E38" s="99"/>
      <c r="F38" s="89"/>
      <c r="G38" s="96"/>
      <c r="H38" s="17"/>
      <c r="I38" s="17"/>
      <c r="J38" s="17"/>
      <c r="K38" s="17"/>
      <c r="L38" s="17"/>
    </row>
    <row r="39" spans="1:12" ht="12.75">
      <c r="A39" s="13"/>
      <c r="B39" s="13"/>
      <c r="C39" s="13"/>
      <c r="D39" s="11"/>
      <c r="E39" s="14"/>
      <c r="F39" s="10"/>
      <c r="G39" s="25"/>
      <c r="H39" s="13"/>
      <c r="I39" s="13"/>
      <c r="J39" s="13"/>
      <c r="K39" s="13"/>
      <c r="L39" s="13"/>
    </row>
    <row r="40" spans="1:12" ht="12.75">
      <c r="A40" s="13"/>
      <c r="B40" s="13"/>
      <c r="C40" s="13"/>
      <c r="D40" s="11"/>
      <c r="E40" s="14"/>
      <c r="F40" s="10"/>
      <c r="G40" s="25"/>
      <c r="H40" s="13"/>
      <c r="I40" s="13"/>
      <c r="J40" s="13"/>
      <c r="K40" s="13"/>
      <c r="L40" s="13"/>
    </row>
    <row r="41" spans="1:12" ht="15.75">
      <c r="A41" s="13"/>
      <c r="B41" s="13"/>
      <c r="C41" s="13"/>
      <c r="D41" s="11"/>
      <c r="E41" s="177"/>
      <c r="F41" s="177"/>
      <c r="G41" s="35"/>
      <c r="H41" s="13"/>
      <c r="I41" s="42"/>
      <c r="J41" s="13"/>
      <c r="K41" s="13"/>
      <c r="L41" s="13"/>
    </row>
    <row r="42" spans="1:12" ht="12.75">
      <c r="A42" s="13"/>
      <c r="B42" s="13"/>
      <c r="C42" s="13"/>
      <c r="D42" s="11"/>
      <c r="E42" s="12"/>
      <c r="F42" s="13"/>
      <c r="G42" s="12"/>
      <c r="H42" s="13"/>
      <c r="I42" s="13"/>
      <c r="J42" s="13"/>
      <c r="K42" s="13"/>
      <c r="L42" s="13"/>
    </row>
    <row r="43" spans="2:12" ht="21" customHeight="1">
      <c r="B43" s="10"/>
      <c r="C43" s="10"/>
      <c r="D43" s="74"/>
      <c r="E43" s="12"/>
      <c r="F43" s="26"/>
      <c r="G43" s="12"/>
      <c r="H43" s="13"/>
      <c r="I43" s="13"/>
      <c r="J43" s="13"/>
      <c r="K43" s="13"/>
      <c r="L43" s="13"/>
    </row>
    <row r="44" spans="1:12" s="7" customFormat="1" ht="12.75">
      <c r="A44" s="27"/>
      <c r="B44" s="27"/>
      <c r="C44" s="27"/>
      <c r="D44" s="28"/>
      <c r="E44" s="29"/>
      <c r="F44" s="27"/>
      <c r="G44" s="29"/>
      <c r="H44" s="15"/>
      <c r="I44" s="15"/>
      <c r="J44" s="15"/>
      <c r="K44" s="15"/>
      <c r="L44" s="15"/>
    </row>
    <row r="45" spans="1:12" s="4" customFormat="1" ht="12">
      <c r="A45" s="30"/>
      <c r="B45" s="30"/>
      <c r="C45" s="30"/>
      <c r="D45" s="31"/>
      <c r="E45" s="33"/>
      <c r="F45" s="36"/>
      <c r="G45" s="32"/>
      <c r="H45" s="17"/>
      <c r="I45" s="44"/>
      <c r="J45" s="17"/>
      <c r="K45" s="17"/>
      <c r="L45" s="17"/>
    </row>
    <row r="46" spans="1:12" s="4" customFormat="1" ht="12">
      <c r="A46" s="30"/>
      <c r="B46" s="37"/>
      <c r="C46" s="30"/>
      <c r="D46" s="31"/>
      <c r="E46" s="33"/>
      <c r="F46" s="36"/>
      <c r="G46" s="32"/>
      <c r="H46" s="17"/>
      <c r="I46" s="18"/>
      <c r="J46" s="17"/>
      <c r="K46" s="17"/>
      <c r="L46" s="17"/>
    </row>
    <row r="47" spans="1:12" s="4" customFormat="1" ht="12">
      <c r="A47" s="30"/>
      <c r="B47" s="30"/>
      <c r="C47" s="30"/>
      <c r="D47" s="31"/>
      <c r="E47" s="33"/>
      <c r="F47" s="36"/>
      <c r="G47" s="32"/>
      <c r="H47" s="17"/>
      <c r="I47" s="17"/>
      <c r="J47" s="17"/>
      <c r="K47" s="17"/>
      <c r="L47" s="17"/>
    </row>
    <row r="48" spans="1:12" s="4" customFormat="1" ht="12">
      <c r="A48" s="30"/>
      <c r="B48" s="30"/>
      <c r="C48" s="30"/>
      <c r="D48" s="31"/>
      <c r="E48" s="33"/>
      <c r="F48" s="37"/>
      <c r="G48" s="32"/>
      <c r="H48" s="17"/>
      <c r="I48" s="17"/>
      <c r="J48" s="17"/>
      <c r="K48" s="17"/>
      <c r="L48" s="17"/>
    </row>
    <row r="49" spans="1:12" ht="12.75">
      <c r="A49" s="13"/>
      <c r="B49" s="13"/>
      <c r="C49" s="13"/>
      <c r="D49" s="11"/>
      <c r="E49" s="14"/>
      <c r="F49" s="10"/>
      <c r="G49" s="25"/>
      <c r="H49" s="13"/>
      <c r="I49" s="13"/>
      <c r="J49" s="13"/>
      <c r="K49" s="13"/>
      <c r="L49" s="13"/>
    </row>
    <row r="50" spans="1:12" ht="5.25" customHeight="1">
      <c r="A50" s="13"/>
      <c r="B50" s="13"/>
      <c r="C50" s="23"/>
      <c r="D50" s="11"/>
      <c r="E50" s="12"/>
      <c r="F50" s="10"/>
      <c r="G50" s="25"/>
      <c r="H50" s="13"/>
      <c r="I50" s="13"/>
      <c r="J50" s="13"/>
      <c r="K50" s="13"/>
      <c r="L50" s="13"/>
    </row>
    <row r="51" spans="4:12" ht="12.75">
      <c r="D51" s="34"/>
      <c r="E51" s="12"/>
      <c r="F51" s="10"/>
      <c r="G51" s="12"/>
      <c r="H51" s="13"/>
      <c r="I51" s="13"/>
      <c r="J51" s="13"/>
      <c r="K51" s="13"/>
      <c r="L51" s="13"/>
    </row>
    <row r="52" spans="4:12" ht="12.75">
      <c r="D52" s="34"/>
      <c r="E52" s="12"/>
      <c r="F52" s="10"/>
      <c r="G52" s="12"/>
      <c r="H52" s="13"/>
      <c r="I52" s="13"/>
      <c r="J52" s="13"/>
      <c r="K52" s="13"/>
      <c r="L52" s="13"/>
    </row>
    <row r="53" spans="4:12" ht="5.25" customHeight="1">
      <c r="D53" s="11"/>
      <c r="E53" s="12"/>
      <c r="F53" s="10"/>
      <c r="G53" s="25"/>
      <c r="H53" s="13"/>
      <c r="I53" s="13"/>
      <c r="J53" s="13"/>
      <c r="K53" s="13"/>
      <c r="L53" s="13"/>
    </row>
    <row r="54" spans="4:12" ht="12.75">
      <c r="D54" s="11"/>
      <c r="E54" s="12"/>
      <c r="F54" s="10"/>
      <c r="G54" s="25"/>
      <c r="H54" s="13"/>
      <c r="I54" s="13"/>
      <c r="J54" s="13"/>
      <c r="K54" s="13"/>
      <c r="L54" s="13"/>
    </row>
    <row r="55" spans="4:12" ht="12.75">
      <c r="D55" s="11"/>
      <c r="E55" s="12"/>
      <c r="F55" s="10"/>
      <c r="G55" s="25"/>
      <c r="H55" s="13"/>
      <c r="I55" s="13"/>
      <c r="J55" s="13"/>
      <c r="K55" s="13"/>
      <c r="L55" s="13"/>
    </row>
    <row r="56" spans="4:12" ht="6" customHeight="1">
      <c r="D56" s="11"/>
      <c r="E56" s="14"/>
      <c r="F56" s="24"/>
      <c r="G56" s="12"/>
      <c r="H56" s="13"/>
      <c r="I56" s="13"/>
      <c r="J56" s="13"/>
      <c r="K56" s="13"/>
      <c r="L56" s="13"/>
    </row>
    <row r="57" spans="1:12" ht="15.75">
      <c r="A57" s="13"/>
      <c r="B57" s="13"/>
      <c r="C57" s="13"/>
      <c r="D57" s="11"/>
      <c r="E57" s="177"/>
      <c r="F57" s="177"/>
      <c r="G57" s="35"/>
      <c r="H57" s="13"/>
      <c r="I57" s="13"/>
      <c r="J57" s="13"/>
      <c r="K57" s="13"/>
      <c r="L57" s="13"/>
    </row>
    <row r="58" spans="1:12" ht="19.5" customHeight="1">
      <c r="A58" s="10"/>
      <c r="B58" s="10"/>
      <c r="C58" s="10"/>
      <c r="D58" s="11"/>
      <c r="E58" s="12"/>
      <c r="F58" s="10"/>
      <c r="G58" s="38"/>
      <c r="H58" s="13"/>
      <c r="I58" s="13"/>
      <c r="J58" s="13"/>
      <c r="K58" s="13"/>
      <c r="L58" s="13"/>
    </row>
    <row r="59" spans="1:12" ht="15.75" customHeight="1">
      <c r="A59" s="73"/>
      <c r="B59" s="73"/>
      <c r="C59" s="73"/>
      <c r="D59" s="73"/>
      <c r="E59" s="177"/>
      <c r="F59" s="177"/>
      <c r="G59" s="35"/>
      <c r="H59" s="13"/>
      <c r="I59" s="13"/>
      <c r="J59" s="13"/>
      <c r="K59" s="13"/>
      <c r="L59" s="13"/>
    </row>
    <row r="60" spans="1:12" ht="15.75" customHeight="1">
      <c r="A60" s="73"/>
      <c r="B60" s="73"/>
      <c r="C60" s="73"/>
      <c r="D60" s="73"/>
      <c r="E60" s="177"/>
      <c r="F60" s="177"/>
      <c r="G60" s="35"/>
      <c r="H60" s="13"/>
      <c r="I60" s="13"/>
      <c r="J60" s="13"/>
      <c r="K60" s="13"/>
      <c r="L60" s="13"/>
    </row>
    <row r="61" spans="1:12" ht="18" customHeight="1">
      <c r="A61" s="73"/>
      <c r="B61" s="73"/>
      <c r="C61" s="73"/>
      <c r="D61" s="73"/>
      <c r="E61" s="178"/>
      <c r="F61" s="178"/>
      <c r="G61" s="39"/>
      <c r="H61" s="13"/>
      <c r="I61" s="13"/>
      <c r="J61" s="13"/>
      <c r="K61" s="13"/>
      <c r="L61" s="13"/>
    </row>
    <row r="62" spans="1:12" ht="12.75" customHeight="1">
      <c r="A62" s="73"/>
      <c r="B62" s="73"/>
      <c r="C62" s="73"/>
      <c r="D62" s="73"/>
      <c r="E62" s="174"/>
      <c r="F62" s="174"/>
      <c r="G62" s="12"/>
      <c r="H62" s="13"/>
      <c r="I62" s="13"/>
      <c r="J62" s="13"/>
      <c r="K62" s="13"/>
      <c r="L62" s="13"/>
    </row>
  </sheetData>
  <sheetProtection selectLockedCells="1" selectUnlockedCells="1"/>
  <mergeCells count="10">
    <mergeCell ref="C13:D13"/>
    <mergeCell ref="E13:G13"/>
    <mergeCell ref="E62:F62"/>
    <mergeCell ref="F15:G15"/>
    <mergeCell ref="E31:F31"/>
    <mergeCell ref="E41:F41"/>
    <mergeCell ref="E57:F57"/>
    <mergeCell ref="E59:F59"/>
    <mergeCell ref="E60:F60"/>
    <mergeCell ref="E61:F6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codeName="Foglio52">
    <pageSetUpPr fitToPage="1"/>
  </sheetPr>
  <dimension ref="A1:N65"/>
  <sheetViews>
    <sheetView view="pageBreakPreview" zoomScale="85" zoomScaleNormal="85" zoomScaleSheetLayoutView="85" zoomScalePageLayoutView="0" workbookViewId="0" topLeftCell="A1">
      <selection activeCell="E22" sqref="E22"/>
    </sheetView>
  </sheetViews>
  <sheetFormatPr defaultColWidth="9.140625" defaultRowHeight="12.75"/>
  <cols>
    <col min="1" max="1" width="16.140625" style="0" customWidth="1"/>
    <col min="2" max="2" width="30.421875" style="0" customWidth="1"/>
    <col min="3" max="3" width="6.7109375" style="0" customWidth="1"/>
    <col min="4" max="4" width="8.00390625" style="0" bestFit="1" customWidth="1"/>
    <col min="5" max="5" width="13.00390625" style="0" bestFit="1" customWidth="1"/>
    <col min="6" max="6" width="13.57421875" style="0" bestFit="1" customWidth="1"/>
    <col min="7" max="7" width="19.421875" style="0" customWidth="1"/>
    <col min="11" max="11" width="48.140625" style="0" customWidth="1"/>
    <col min="12" max="12" width="10.00390625" style="0" customWidth="1"/>
  </cols>
  <sheetData>
    <row r="1" spans="9:13" ht="12.75" customHeight="1">
      <c r="I1" s="8"/>
      <c r="J1" s="8"/>
      <c r="K1" s="8"/>
      <c r="L1" s="8"/>
      <c r="M1" s="8"/>
    </row>
    <row r="2" spans="1:9" ht="24.75" customHeight="1">
      <c r="A2" s="180" t="s">
        <v>27</v>
      </c>
      <c r="B2" s="180"/>
      <c r="C2" s="180"/>
      <c r="D2" s="180"/>
      <c r="E2" s="180"/>
      <c r="F2" s="180"/>
      <c r="G2" s="180"/>
      <c r="H2" s="48"/>
      <c r="I2" s="8"/>
    </row>
    <row r="3" spans="1:9" ht="18">
      <c r="A3" s="181" t="s">
        <v>49</v>
      </c>
      <c r="B3" s="181"/>
      <c r="C3" s="181"/>
      <c r="D3" s="181"/>
      <c r="E3" s="181"/>
      <c r="F3" s="181"/>
      <c r="G3" s="181"/>
      <c r="H3" s="52"/>
      <c r="I3" s="9"/>
    </row>
    <row r="4" spans="1:9" ht="15">
      <c r="A4" s="182" t="str">
        <f>INTESTAZIONE!A2</f>
        <v>Provincia di Matera - COMUNE DI COLOBRARO</v>
      </c>
      <c r="B4" s="182"/>
      <c r="C4" s="182"/>
      <c r="D4" s="182"/>
      <c r="E4" s="182"/>
      <c r="F4" s="182"/>
      <c r="G4" s="182"/>
      <c r="H4" s="49"/>
      <c r="I4" s="13"/>
    </row>
    <row r="5" spans="1:9" ht="18">
      <c r="A5" s="183" t="str">
        <f>INTESTAZIONE!A3</f>
        <v>Impianto di Produzione di Biometano </v>
      </c>
      <c r="B5" s="183"/>
      <c r="C5" s="183"/>
      <c r="D5" s="183"/>
      <c r="E5" s="183"/>
      <c r="F5" s="183"/>
      <c r="G5" s="183"/>
      <c r="H5" s="50"/>
      <c r="I5" s="13"/>
    </row>
    <row r="6" ht="12.75">
      <c r="I6" s="13"/>
    </row>
    <row r="7" spans="1:9" ht="18.75" customHeight="1">
      <c r="A7" s="109" t="s">
        <v>28</v>
      </c>
      <c r="B7" s="180" t="s">
        <v>57</v>
      </c>
      <c r="C7" s="180"/>
      <c r="D7" s="180"/>
      <c r="E7" s="180"/>
      <c r="F7" s="180"/>
      <c r="G7" s="180"/>
      <c r="H7" s="51"/>
      <c r="I7" s="13"/>
    </row>
    <row r="8" spans="1:9" ht="80.25" customHeight="1">
      <c r="A8" s="109" t="s">
        <v>29</v>
      </c>
      <c r="B8" s="179" t="s">
        <v>56</v>
      </c>
      <c r="C8" s="179"/>
      <c r="D8" s="179"/>
      <c r="E8" s="179"/>
      <c r="F8" s="179"/>
      <c r="G8" s="179"/>
      <c r="I8" s="13"/>
    </row>
    <row r="9" ht="12.75">
      <c r="I9" s="13"/>
    </row>
    <row r="10" spans="1:9" ht="12.75">
      <c r="A10" s="6" t="str">
        <f>INTESTAZIONE!A12</f>
        <v>elenco prezzi Regionale della Basilicata</v>
      </c>
      <c r="C10" s="128">
        <f>INTESTAZIONE!B12</f>
        <v>2023</v>
      </c>
      <c r="G10" s="46" t="s">
        <v>48</v>
      </c>
      <c r="I10" s="13"/>
    </row>
    <row r="11" spans="4:9" ht="15.75" customHeight="1">
      <c r="D11" s="4"/>
      <c r="E11" s="4"/>
      <c r="F11" s="4"/>
      <c r="G11" s="148">
        <f>G19/F54</f>
        <v>0.023025343511450382</v>
      </c>
      <c r="I11" s="13"/>
    </row>
    <row r="12" spans="1:9" ht="12.75">
      <c r="A12" s="184" t="s">
        <v>34</v>
      </c>
      <c r="B12" s="184"/>
      <c r="C12" s="184"/>
      <c r="D12" s="184"/>
      <c r="E12" s="184"/>
      <c r="F12" s="184"/>
      <c r="G12" s="184"/>
      <c r="I12" s="15"/>
    </row>
    <row r="13" spans="1:9" ht="12.75">
      <c r="A13" s="129" t="s">
        <v>47</v>
      </c>
      <c r="I13" s="15"/>
    </row>
    <row r="14" spans="1:9" ht="24.75" thickBot="1">
      <c r="A14" s="130" t="s">
        <v>5</v>
      </c>
      <c r="B14" s="130" t="s">
        <v>6</v>
      </c>
      <c r="C14" s="130" t="s">
        <v>30</v>
      </c>
      <c r="D14" s="131" t="s">
        <v>8</v>
      </c>
      <c r="E14" s="132" t="s">
        <v>9</v>
      </c>
      <c r="F14" s="130"/>
      <c r="G14" s="132" t="s">
        <v>10</v>
      </c>
      <c r="I14" s="13"/>
    </row>
    <row r="15" spans="1:14" ht="12.75">
      <c r="A15" s="159">
        <v>2085</v>
      </c>
      <c r="B15" s="160" t="str">
        <f>INTESTAZIONE!B16</f>
        <v>Operaio livello C3</v>
      </c>
      <c r="C15" s="160" t="str">
        <f>INTESTAZIONE!C16</f>
        <v>h</v>
      </c>
      <c r="D15" s="158">
        <v>240</v>
      </c>
      <c r="E15" s="161">
        <v>23.44</v>
      </c>
      <c r="F15" s="156"/>
      <c r="G15" s="157">
        <f>E15*D15</f>
        <v>5625.6</v>
      </c>
      <c r="I15" s="13"/>
      <c r="J15" s="57"/>
      <c r="K15" s="60">
        <v>0.1</v>
      </c>
      <c r="L15" s="70" t="e">
        <f>0.1*(E40+E41+#REF!)</f>
        <v>#REF!</v>
      </c>
      <c r="M15" s="61" t="s">
        <v>23</v>
      </c>
      <c r="N15" s="62"/>
    </row>
    <row r="16" spans="1:14" ht="12.75">
      <c r="A16" s="159">
        <v>2084</v>
      </c>
      <c r="B16" s="160" t="str">
        <f>INTESTAZIONE!B17</f>
        <v>Operaio livello C2</v>
      </c>
      <c r="C16" s="160" t="str">
        <f>INTESTAZIONE!C17</f>
        <v>h</v>
      </c>
      <c r="D16" s="158">
        <v>240</v>
      </c>
      <c r="E16" s="162">
        <v>21.9</v>
      </c>
      <c r="F16" s="159"/>
      <c r="G16" s="157">
        <f>E16*D16</f>
        <v>5256</v>
      </c>
      <c r="I16" s="13"/>
      <c r="J16" s="58"/>
      <c r="K16" s="19">
        <v>0.15</v>
      </c>
      <c r="L16" s="20" t="e">
        <f>0.15*(E40+E41+#REF!)</f>
        <v>#REF!</v>
      </c>
      <c r="M16" s="17" t="s">
        <v>23</v>
      </c>
      <c r="N16" s="63"/>
    </row>
    <row r="17" spans="1:14" ht="12.75">
      <c r="A17" s="159">
        <v>2083</v>
      </c>
      <c r="B17" s="160" t="str">
        <f>INTESTAZIONE!B18</f>
        <v>Operaio livello D2</v>
      </c>
      <c r="C17" s="160" t="str">
        <f>INTESTAZIONE!C18</f>
        <v>h</v>
      </c>
      <c r="D17" s="158">
        <v>200</v>
      </c>
      <c r="E17" s="162">
        <v>21</v>
      </c>
      <c r="F17" s="159"/>
      <c r="G17" s="157">
        <f>E17*D17</f>
        <v>4200</v>
      </c>
      <c r="I17" s="13"/>
      <c r="J17" s="59"/>
      <c r="K17" s="21" t="s">
        <v>24</v>
      </c>
      <c r="L17" s="22">
        <f>G25+G36</f>
        <v>19078.224000000002</v>
      </c>
      <c r="M17" s="13" t="s">
        <v>23</v>
      </c>
      <c r="N17" s="64" t="e">
        <f>IF(L15&lt;L17,IF(L17&lt;L16,"ok","falso"),"falso")</f>
        <v>#REF!</v>
      </c>
    </row>
    <row r="18" spans="1:14" ht="12.75">
      <c r="A18" s="159">
        <v>2081</v>
      </c>
      <c r="B18" s="159" t="str">
        <f>INTESTAZIONE!B19</f>
        <v>Operaio livello D1</v>
      </c>
      <c r="C18" s="160" t="s">
        <v>21</v>
      </c>
      <c r="D18" s="158">
        <v>0</v>
      </c>
      <c r="E18" s="162">
        <v>17.21</v>
      </c>
      <c r="F18" s="159"/>
      <c r="G18" s="157">
        <f>E18*D18</f>
        <v>0</v>
      </c>
      <c r="I18" s="15"/>
      <c r="J18" s="59"/>
      <c r="K18" s="13"/>
      <c r="L18" s="13"/>
      <c r="M18" s="13"/>
      <c r="N18" s="64"/>
    </row>
    <row r="19" spans="6:14" ht="12.75">
      <c r="F19" s="55" t="s">
        <v>31</v>
      </c>
      <c r="G19" s="72">
        <f>SUM(G15:G18)</f>
        <v>15081.6</v>
      </c>
      <c r="I19" s="17"/>
      <c r="J19" s="59"/>
      <c r="K19" s="13"/>
      <c r="L19" s="13"/>
      <c r="M19" s="13"/>
      <c r="N19" s="64"/>
    </row>
    <row r="20" spans="1:14" ht="12.75">
      <c r="A20" s="53" t="s">
        <v>11</v>
      </c>
      <c r="B20" s="71" t="s">
        <v>17</v>
      </c>
      <c r="C20" s="113">
        <f>INTESTAZIONE!C21</f>
        <v>0.15</v>
      </c>
      <c r="F20" s="55"/>
      <c r="G20" s="72"/>
      <c r="I20" s="17"/>
      <c r="J20" s="59"/>
      <c r="K20" s="13"/>
      <c r="L20" s="13"/>
      <c r="M20" s="13"/>
      <c r="N20" s="64"/>
    </row>
    <row r="21" spans="1:14" ht="13.5" thickBot="1">
      <c r="A21" s="71"/>
      <c r="B21" s="71" t="s">
        <v>18</v>
      </c>
      <c r="C21" s="113">
        <f>INTESTAZIONE!C22</f>
        <v>0.1</v>
      </c>
      <c r="I21" s="17"/>
      <c r="J21" s="65"/>
      <c r="K21" s="66" t="s">
        <v>25</v>
      </c>
      <c r="L21" s="67">
        <f>(G25+G36)/G50*100</f>
        <v>3.1182235454658236</v>
      </c>
      <c r="M21" s="68" t="s">
        <v>26</v>
      </c>
      <c r="N21" s="69"/>
    </row>
    <row r="22" spans="1:13" ht="13.5" thickBot="1">
      <c r="A22" s="4"/>
      <c r="B22" s="4"/>
      <c r="C22" s="134"/>
      <c r="J22" s="13"/>
      <c r="K22" s="13"/>
      <c r="L22" s="13"/>
      <c r="M22" s="13"/>
    </row>
    <row r="23" spans="1:13" ht="12.75">
      <c r="A23" s="53"/>
      <c r="B23" s="71"/>
      <c r="C23" s="113"/>
      <c r="J23" s="114"/>
      <c r="K23" s="115"/>
      <c r="L23" s="4"/>
      <c r="M23" s="4"/>
    </row>
    <row r="24" spans="1:13" ht="12.75">
      <c r="A24" s="4"/>
      <c r="B24" s="4"/>
      <c r="C24" s="135"/>
      <c r="G24" s="56">
        <f>D24*E24</f>
        <v>0</v>
      </c>
      <c r="J24" s="116"/>
      <c r="K24" s="117"/>
      <c r="L24" s="4"/>
      <c r="M24" s="4"/>
    </row>
    <row r="25" spans="2:13" ht="15.75">
      <c r="B25" s="108"/>
      <c r="C25" s="108"/>
      <c r="D25" s="108"/>
      <c r="E25" s="108"/>
      <c r="F25" s="136" t="s">
        <v>15</v>
      </c>
      <c r="G25" s="137">
        <f>G19*(1+C20)*(1+C21)*(1-C23)*(1-C24)</f>
        <v>19078.224000000002</v>
      </c>
      <c r="J25" s="118"/>
      <c r="K25" s="117"/>
      <c r="L25" s="13"/>
      <c r="M25" s="13"/>
    </row>
    <row r="26" spans="1:13" ht="12.75">
      <c r="A26" s="17"/>
      <c r="B26" s="17"/>
      <c r="C26" s="17"/>
      <c r="D26" s="31"/>
      <c r="I26" s="13"/>
      <c r="J26" s="118"/>
      <c r="K26" s="117"/>
      <c r="L26" s="13"/>
      <c r="M26" s="13"/>
    </row>
    <row r="27" spans="1:13" ht="12.75">
      <c r="A27" s="184" t="s">
        <v>35</v>
      </c>
      <c r="B27" s="184"/>
      <c r="C27" s="184"/>
      <c r="D27" s="184"/>
      <c r="E27" s="184"/>
      <c r="F27" s="184"/>
      <c r="G27" s="184"/>
      <c r="I27" s="13"/>
      <c r="J27" s="116"/>
      <c r="K27" s="117"/>
      <c r="L27" s="17"/>
      <c r="M27" s="17"/>
    </row>
    <row r="28" spans="1:13" ht="12.75">
      <c r="A28" s="129" t="str">
        <f>INTESTAZIONE!A27</f>
        <v>Noli: prezziario Regionale della Basilicata - 2020</v>
      </c>
      <c r="I28" s="13"/>
      <c r="J28" s="116"/>
      <c r="K28" s="117"/>
      <c r="L28" s="17"/>
      <c r="M28" s="17"/>
    </row>
    <row r="29" spans="1:13" ht="24">
      <c r="A29" s="130" t="s">
        <v>5</v>
      </c>
      <c r="B29" s="130" t="s">
        <v>6</v>
      </c>
      <c r="C29" s="130" t="s">
        <v>30</v>
      </c>
      <c r="D29" s="131" t="s">
        <v>8</v>
      </c>
      <c r="E29" s="132" t="s">
        <v>9</v>
      </c>
      <c r="F29" s="130"/>
      <c r="G29" s="132" t="s">
        <v>10</v>
      </c>
      <c r="I29" s="13"/>
      <c r="J29" s="116"/>
      <c r="K29" s="119"/>
      <c r="L29" s="17"/>
      <c r="M29" s="17"/>
    </row>
    <row r="30" spans="1:14" ht="24">
      <c r="A30" s="152" t="str">
        <f>INTESTAZIONE!A29</f>
        <v>A.01.047.03</v>
      </c>
      <c r="B30" s="153" t="s">
        <v>46</v>
      </c>
      <c r="C30" s="154" t="str">
        <f>INTESTAZIONE!C29</f>
        <v>h</v>
      </c>
      <c r="D30" s="158">
        <v>140</v>
      </c>
      <c r="E30" s="155">
        <f>INTESTAZIONE!D29</f>
        <v>62.48</v>
      </c>
      <c r="F30" s="156"/>
      <c r="G30" s="157">
        <f>E30*D30</f>
        <v>8747.199999999999</v>
      </c>
      <c r="I30" s="13"/>
      <c r="J30" s="116"/>
      <c r="K30" s="117"/>
      <c r="L30" s="47"/>
      <c r="M30" s="47"/>
      <c r="N30" s="47"/>
    </row>
    <row r="31" spans="1:13" ht="12.75">
      <c r="A31" s="152" t="s">
        <v>50</v>
      </c>
      <c r="B31" s="154" t="s">
        <v>51</v>
      </c>
      <c r="C31" s="154" t="str">
        <f>INTESTAZIONE!C30</f>
        <v>h</v>
      </c>
      <c r="D31" s="158">
        <v>0</v>
      </c>
      <c r="E31" s="155">
        <v>299.65</v>
      </c>
      <c r="F31" s="156"/>
      <c r="G31" s="157">
        <f>E31*D31</f>
        <v>0</v>
      </c>
      <c r="I31" s="13"/>
      <c r="J31" s="116"/>
      <c r="K31" s="117"/>
      <c r="L31" s="17"/>
      <c r="M31" s="4"/>
    </row>
    <row r="32" spans="1:13" ht="24">
      <c r="A32" s="152" t="s">
        <v>52</v>
      </c>
      <c r="B32" s="153" t="s">
        <v>53</v>
      </c>
      <c r="C32" s="154" t="str">
        <f>INTESTAZIONE!C31</f>
        <v>h</v>
      </c>
      <c r="D32" s="158">
        <v>140</v>
      </c>
      <c r="E32" s="155">
        <v>116.18</v>
      </c>
      <c r="F32" s="156"/>
      <c r="G32" s="157">
        <f>E32*D32</f>
        <v>16265.2</v>
      </c>
      <c r="I32" s="17"/>
      <c r="J32" s="116"/>
      <c r="K32" s="120"/>
      <c r="L32" s="17"/>
      <c r="M32" s="4"/>
    </row>
    <row r="33" spans="6:11" ht="12.75">
      <c r="F33" s="138" t="s">
        <v>31</v>
      </c>
      <c r="G33" s="112">
        <f>SUM(G30:G32)</f>
        <v>25012.4</v>
      </c>
      <c r="I33" s="17"/>
      <c r="J33" s="121"/>
      <c r="K33" s="120"/>
    </row>
    <row r="34" spans="7:11" ht="12.75">
      <c r="G34" s="55"/>
      <c r="I34" s="17"/>
      <c r="J34" s="121"/>
      <c r="K34" s="120"/>
    </row>
    <row r="35" spans="2:11" ht="15.75">
      <c r="B35" s="108"/>
      <c r="C35" s="108"/>
      <c r="D35" s="108"/>
      <c r="E35" s="108"/>
      <c r="F35" s="136" t="s">
        <v>16</v>
      </c>
      <c r="G35" s="137">
        <f>G33</f>
        <v>25012.4</v>
      </c>
      <c r="I35" s="17"/>
      <c r="J35" s="122"/>
      <c r="K35" s="117"/>
    </row>
    <row r="36" spans="1:11" ht="12.75">
      <c r="A36" s="54"/>
      <c r="B36" s="10"/>
      <c r="C36" s="10"/>
      <c r="D36" s="11"/>
      <c r="E36" s="12"/>
      <c r="F36" s="10"/>
      <c r="I36" s="17"/>
      <c r="J36" s="123"/>
      <c r="K36" s="117"/>
    </row>
    <row r="37" spans="1:11" ht="12.75">
      <c r="A37" s="184" t="s">
        <v>36</v>
      </c>
      <c r="B37" s="184"/>
      <c r="C37" s="184"/>
      <c r="D37" s="184"/>
      <c r="E37" s="184"/>
      <c r="F37" s="184"/>
      <c r="G37" s="184"/>
      <c r="I37" s="13"/>
      <c r="J37" s="123"/>
      <c r="K37" s="117"/>
    </row>
    <row r="38" spans="1:11" ht="24">
      <c r="A38" s="130" t="s">
        <v>22</v>
      </c>
      <c r="B38" s="130" t="s">
        <v>6</v>
      </c>
      <c r="C38" s="130" t="s">
        <v>30</v>
      </c>
      <c r="D38" s="131" t="s">
        <v>8</v>
      </c>
      <c r="E38" s="139" t="s">
        <v>9</v>
      </c>
      <c r="F38" s="140"/>
      <c r="G38" s="132" t="s">
        <v>10</v>
      </c>
      <c r="I38" s="13"/>
      <c r="J38" s="123"/>
      <c r="K38" s="117"/>
    </row>
    <row r="39" spans="1:11" ht="12.75">
      <c r="A39" s="147"/>
      <c r="B39" s="145" t="s">
        <v>54</v>
      </c>
      <c r="C39" s="133" t="s">
        <v>37</v>
      </c>
      <c r="D39" s="141">
        <v>1</v>
      </c>
      <c r="E39" s="142">
        <v>482000</v>
      </c>
      <c r="F39" s="143">
        <v>0</v>
      </c>
      <c r="G39" s="126">
        <f>E39*D39*(1-F39)</f>
        <v>482000</v>
      </c>
      <c r="I39" s="13"/>
      <c r="J39" s="123"/>
      <c r="K39" s="117"/>
    </row>
    <row r="40" spans="1:11" ht="13.5" customHeight="1">
      <c r="A40" s="147" t="s">
        <v>39</v>
      </c>
      <c r="B40" s="146" t="s">
        <v>38</v>
      </c>
      <c r="C40" s="127" t="s">
        <v>37</v>
      </c>
      <c r="D40" s="141">
        <v>1</v>
      </c>
      <c r="E40" s="142">
        <v>1660</v>
      </c>
      <c r="F40" s="143">
        <v>0</v>
      </c>
      <c r="G40" s="126">
        <f>E40*D40*(1-F40)</f>
        <v>1660</v>
      </c>
      <c r="I40" s="13"/>
      <c r="J40" s="123"/>
      <c r="K40" s="117"/>
    </row>
    <row r="41" spans="1:11" ht="30" customHeight="1">
      <c r="A41" s="147"/>
      <c r="B41" s="146"/>
      <c r="C41" s="127"/>
      <c r="D41" s="141"/>
      <c r="E41" s="142"/>
      <c r="F41" s="143"/>
      <c r="G41" s="126">
        <f>E41*D41*(1-F41)</f>
        <v>0</v>
      </c>
      <c r="I41" s="13"/>
      <c r="J41" s="123"/>
      <c r="K41" s="117"/>
    </row>
    <row r="42" spans="1:11" ht="12.75">
      <c r="A42" s="147"/>
      <c r="B42" s="146"/>
      <c r="C42" s="127"/>
      <c r="D42" s="141"/>
      <c r="E42" s="142"/>
      <c r="F42" s="143"/>
      <c r="G42" s="126">
        <f>E42*D42*(1-F42)</f>
        <v>0</v>
      </c>
      <c r="I42" s="13"/>
      <c r="J42" s="123"/>
      <c r="K42" s="117"/>
    </row>
    <row r="43" spans="1:11" ht="12.75">
      <c r="A43" s="147"/>
      <c r="B43" s="146"/>
      <c r="C43" s="127"/>
      <c r="D43" s="141"/>
      <c r="E43" s="142"/>
      <c r="F43" s="143"/>
      <c r="G43" s="126">
        <f>E43*D43*(1-F43)</f>
        <v>0</v>
      </c>
      <c r="I43" s="13"/>
      <c r="J43" s="123"/>
      <c r="K43" s="117"/>
    </row>
    <row r="44" spans="6:11" ht="13.5" thickBot="1">
      <c r="F44" s="138" t="s">
        <v>31</v>
      </c>
      <c r="G44" s="112">
        <f>SUM(G39:G43)</f>
        <v>483660</v>
      </c>
      <c r="I44" s="13"/>
      <c r="J44" s="124"/>
      <c r="K44" s="125"/>
    </row>
    <row r="45" spans="1:9" ht="12.75">
      <c r="A45" s="53" t="s">
        <v>11</v>
      </c>
      <c r="B45" s="71" t="s">
        <v>17</v>
      </c>
      <c r="C45" s="113">
        <f>IF(A39="Listino Prezziario",0%,INTESTAZIONE!C34)</f>
        <v>0.15</v>
      </c>
      <c r="F45" s="138"/>
      <c r="G45" s="112"/>
      <c r="I45" s="13"/>
    </row>
    <row r="46" spans="1:9" ht="12.75">
      <c r="A46" s="71"/>
      <c r="B46" s="71" t="s">
        <v>18</v>
      </c>
      <c r="C46" s="113">
        <f>IF(A39="Listino Prezziario",0%,INTESTAZIONE!C35)</f>
        <v>0.1</v>
      </c>
      <c r="I46" s="13"/>
    </row>
    <row r="47" spans="1:9" ht="12.75">
      <c r="A47" s="4"/>
      <c r="B47" s="4"/>
      <c r="C47" s="134"/>
      <c r="I47" s="13"/>
    </row>
    <row r="48" spans="1:9" ht="12.75">
      <c r="A48" s="53"/>
      <c r="B48" s="71"/>
      <c r="C48" s="113"/>
      <c r="I48" s="15"/>
    </row>
    <row r="49" spans="1:3" ht="12.75">
      <c r="A49" s="4"/>
      <c r="B49" s="4"/>
      <c r="C49" s="135"/>
    </row>
    <row r="50" spans="1:7" ht="15.75">
      <c r="A50" s="46"/>
      <c r="B50" s="46"/>
      <c r="C50" s="46"/>
      <c r="D50" s="46"/>
      <c r="E50" s="46"/>
      <c r="F50" s="136" t="s">
        <v>19</v>
      </c>
      <c r="G50" s="137">
        <f>G44*(1+C45)*(1+C46)*(1-C48)*(1-C49)</f>
        <v>611829.9</v>
      </c>
    </row>
    <row r="51" spans="1:6" ht="12.75">
      <c r="A51" s="54"/>
      <c r="B51" s="10"/>
      <c r="C51" s="10"/>
      <c r="D51" s="11"/>
      <c r="E51" s="12"/>
      <c r="F51" s="10"/>
    </row>
    <row r="52" spans="1:7" ht="12.75">
      <c r="A52" s="184" t="s">
        <v>20</v>
      </c>
      <c r="B52" s="184"/>
      <c r="C52" s="184"/>
      <c r="D52" s="184"/>
      <c r="E52" s="184"/>
      <c r="F52" s="184"/>
      <c r="G52" s="184"/>
    </row>
    <row r="53" ht="12.75">
      <c r="G53" s="38" t="s">
        <v>55</v>
      </c>
    </row>
    <row r="54" spans="1:7" ht="18" customHeight="1">
      <c r="A54" s="110" t="s">
        <v>33</v>
      </c>
      <c r="B54" s="111">
        <f>G25+G35+G50</f>
        <v>655920.524</v>
      </c>
      <c r="C54" s="185" t="s">
        <v>32</v>
      </c>
      <c r="D54" s="185"/>
      <c r="E54" s="185"/>
      <c r="F54" s="186">
        <v>655000</v>
      </c>
      <c r="G54" s="186"/>
    </row>
    <row r="55" spans="1:7" ht="18" customHeight="1">
      <c r="A55" s="110"/>
      <c r="B55" s="111"/>
      <c r="C55" s="185"/>
      <c r="D55" s="185"/>
      <c r="E55" s="185"/>
      <c r="F55" s="186"/>
      <c r="G55" s="186"/>
    </row>
    <row r="56" ht="12.75">
      <c r="F56" s="10"/>
    </row>
    <row r="57" spans="4:6" ht="12.75">
      <c r="D57" s="11"/>
      <c r="E57" s="12"/>
      <c r="F57" s="10"/>
    </row>
    <row r="58" spans="4:6" ht="12.75">
      <c r="D58" s="11"/>
      <c r="E58" s="12"/>
      <c r="F58" s="10"/>
    </row>
    <row r="59" spans="4:6" ht="12.75">
      <c r="D59" s="11"/>
      <c r="E59" s="14"/>
      <c r="F59" s="24"/>
    </row>
    <row r="60" ht="12.75">
      <c r="D60" s="11"/>
    </row>
    <row r="61" spans="4:5" ht="12.75">
      <c r="D61" s="11"/>
      <c r="E61" s="12"/>
    </row>
    <row r="62" spans="1:6" ht="12.75">
      <c r="A62" s="187"/>
      <c r="B62" s="187"/>
      <c r="C62" s="187"/>
      <c r="D62" s="187"/>
      <c r="E62" s="177"/>
      <c r="F62" s="177"/>
    </row>
    <row r="63" spans="1:6" ht="12.75">
      <c r="A63" s="187"/>
      <c r="B63" s="187"/>
      <c r="C63" s="187"/>
      <c r="D63" s="187"/>
      <c r="E63" s="177"/>
      <c r="F63" s="177"/>
    </row>
    <row r="64" spans="1:6" ht="18">
      <c r="A64" s="187"/>
      <c r="B64" s="187"/>
      <c r="C64" s="187"/>
      <c r="D64" s="187"/>
      <c r="E64" s="178"/>
      <c r="F64" s="178"/>
    </row>
    <row r="65" spans="1:6" ht="12.75">
      <c r="A65" s="187"/>
      <c r="B65" s="187"/>
      <c r="C65" s="187"/>
      <c r="D65" s="187"/>
      <c r="E65" s="174"/>
      <c r="F65" s="174"/>
    </row>
  </sheetData>
  <sheetProtection/>
  <mergeCells count="17">
    <mergeCell ref="A62:D65"/>
    <mergeCell ref="E62:F62"/>
    <mergeCell ref="E63:F63"/>
    <mergeCell ref="E64:F64"/>
    <mergeCell ref="E65:F65"/>
    <mergeCell ref="A12:G12"/>
    <mergeCell ref="A27:G27"/>
    <mergeCell ref="A52:G52"/>
    <mergeCell ref="C54:E55"/>
    <mergeCell ref="F54:G55"/>
    <mergeCell ref="A37:G37"/>
    <mergeCell ref="B8:G8"/>
    <mergeCell ref="A2:G2"/>
    <mergeCell ref="A3:G3"/>
    <mergeCell ref="A4:G4"/>
    <mergeCell ref="A5:G5"/>
    <mergeCell ref="B7:G7"/>
  </mergeCells>
  <printOptions/>
  <pageMargins left="0.7" right="0.7" top="0.75" bottom="0.75" header="0.3" footer="0.3"/>
  <pageSetup cellComments="atEnd"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codeName="Foglio58">
    <tabColor rgb="FFFFFF00"/>
    <pageSetUpPr fitToPage="1"/>
  </sheetPr>
  <dimension ref="A1:N65"/>
  <sheetViews>
    <sheetView view="pageBreakPreview" zoomScaleNormal="85" zoomScaleSheetLayoutView="100" zoomScalePageLayoutView="0" workbookViewId="0" topLeftCell="A1">
      <selection activeCell="G53" sqref="G53"/>
    </sheetView>
  </sheetViews>
  <sheetFormatPr defaultColWidth="9.140625" defaultRowHeight="12.75"/>
  <cols>
    <col min="1" max="1" width="16.140625" style="0" customWidth="1"/>
    <col min="2" max="2" width="30.421875" style="0" customWidth="1"/>
    <col min="3" max="3" width="6.7109375" style="0" customWidth="1"/>
    <col min="4" max="4" width="8.57421875" style="0" bestFit="1" customWidth="1"/>
    <col min="5" max="5" width="14.00390625" style="0" bestFit="1" customWidth="1"/>
    <col min="6" max="6" width="13.57421875" style="0" bestFit="1" customWidth="1"/>
    <col min="7" max="7" width="18.421875" style="0" customWidth="1"/>
    <col min="11" max="11" width="48.140625" style="0" customWidth="1"/>
    <col min="12" max="12" width="10.00390625" style="0" customWidth="1"/>
  </cols>
  <sheetData>
    <row r="1" spans="9:13" ht="12.75" customHeight="1">
      <c r="I1" s="8"/>
      <c r="J1" s="8"/>
      <c r="K1" s="8"/>
      <c r="L1" s="8"/>
      <c r="M1" s="8"/>
    </row>
    <row r="2" spans="1:9" ht="24.75" customHeight="1">
      <c r="A2" s="180" t="s">
        <v>27</v>
      </c>
      <c r="B2" s="180"/>
      <c r="C2" s="180"/>
      <c r="D2" s="180"/>
      <c r="E2" s="180"/>
      <c r="F2" s="180"/>
      <c r="G2" s="180"/>
      <c r="H2" s="48"/>
      <c r="I2" s="8"/>
    </row>
    <row r="3" spans="1:9" ht="18">
      <c r="A3" s="181" t="s">
        <v>49</v>
      </c>
      <c r="B3" s="181"/>
      <c r="C3" s="181"/>
      <c r="D3" s="181"/>
      <c r="E3" s="181"/>
      <c r="F3" s="181"/>
      <c r="G3" s="181"/>
      <c r="H3" s="52"/>
      <c r="I3" s="9"/>
    </row>
    <row r="4" spans="1:9" ht="15">
      <c r="A4" s="182" t="str">
        <f>INTESTAZIONE!A2</f>
        <v>Provincia di Matera - COMUNE DI COLOBRARO</v>
      </c>
      <c r="B4" s="182"/>
      <c r="C4" s="182"/>
      <c r="D4" s="182"/>
      <c r="E4" s="182"/>
      <c r="F4" s="182"/>
      <c r="G4" s="182"/>
      <c r="H4" s="49"/>
      <c r="I4" s="13"/>
    </row>
    <row r="5" spans="1:9" ht="18">
      <c r="A5" s="183" t="str">
        <f>INTESTAZIONE!A3</f>
        <v>Impianto di Produzione di Biometano </v>
      </c>
      <c r="B5" s="183"/>
      <c r="C5" s="183"/>
      <c r="D5" s="183"/>
      <c r="E5" s="183"/>
      <c r="F5" s="183"/>
      <c r="G5" s="183"/>
      <c r="H5" s="50"/>
      <c r="I5" s="13"/>
    </row>
    <row r="6" ht="12.75">
      <c r="I6" s="13"/>
    </row>
    <row r="7" spans="1:9" ht="18.75" customHeight="1">
      <c r="A7" s="109" t="s">
        <v>28</v>
      </c>
      <c r="B7" s="180" t="s">
        <v>61</v>
      </c>
      <c r="C7" s="180"/>
      <c r="D7" s="180"/>
      <c r="E7" s="180"/>
      <c r="F7" s="180"/>
      <c r="G7" s="180"/>
      <c r="H7" s="51"/>
      <c r="I7" s="13"/>
    </row>
    <row r="8" spans="1:9" ht="105" customHeight="1">
      <c r="A8" s="109" t="s">
        <v>29</v>
      </c>
      <c r="B8" s="179" t="s">
        <v>58</v>
      </c>
      <c r="C8" s="179"/>
      <c r="D8" s="179"/>
      <c r="E8" s="179"/>
      <c r="F8" s="179"/>
      <c r="G8" s="179"/>
      <c r="I8" s="13"/>
    </row>
    <row r="9" ht="12.75">
      <c r="I9" s="13"/>
    </row>
    <row r="10" spans="1:9" ht="12.75">
      <c r="A10" s="6" t="str">
        <f>INTESTAZIONE!A12</f>
        <v>elenco prezzi Regionale della Basilicata</v>
      </c>
      <c r="C10" s="128">
        <f>INTESTAZIONE!B12</f>
        <v>2023</v>
      </c>
      <c r="G10" s="46" t="s">
        <v>48</v>
      </c>
      <c r="I10" s="13"/>
    </row>
    <row r="11" spans="4:9" ht="14.25" customHeight="1">
      <c r="D11" s="4"/>
      <c r="E11" s="4"/>
      <c r="F11" s="4"/>
      <c r="G11" s="148" t="e">
        <f>G19/F54</f>
        <v>#NAME?</v>
      </c>
      <c r="I11" s="13"/>
    </row>
    <row r="12" spans="1:9" ht="12.75">
      <c r="A12" s="184" t="s">
        <v>34</v>
      </c>
      <c r="B12" s="184"/>
      <c r="C12" s="184"/>
      <c r="D12" s="184"/>
      <c r="E12" s="184"/>
      <c r="F12" s="184"/>
      <c r="G12" s="184"/>
      <c r="I12" s="15"/>
    </row>
    <row r="13" spans="1:9" ht="12.75">
      <c r="A13" s="129" t="s">
        <v>47</v>
      </c>
      <c r="I13" s="15"/>
    </row>
    <row r="14" spans="1:9" ht="13.5" thickBot="1">
      <c r="A14" s="130" t="s">
        <v>5</v>
      </c>
      <c r="B14" s="130" t="s">
        <v>6</v>
      </c>
      <c r="C14" s="130" t="s">
        <v>30</v>
      </c>
      <c r="D14" s="131" t="s">
        <v>8</v>
      </c>
      <c r="E14" s="132" t="s">
        <v>9</v>
      </c>
      <c r="F14" s="130"/>
      <c r="G14" s="132" t="s">
        <v>10</v>
      </c>
      <c r="I14" s="13"/>
    </row>
    <row r="15" spans="1:14" ht="12.75">
      <c r="A15" s="159">
        <v>2085</v>
      </c>
      <c r="B15" s="160" t="str">
        <f>INTESTAZIONE!B16</f>
        <v>Operaio livello C3</v>
      </c>
      <c r="C15" s="160" t="str">
        <f>INTESTAZIONE!C16</f>
        <v>h</v>
      </c>
      <c r="D15" s="158">
        <v>880</v>
      </c>
      <c r="E15" s="161">
        <f>INTESTAZIONE!D16</f>
        <v>23.99</v>
      </c>
      <c r="F15" s="156"/>
      <c r="G15" s="157">
        <f>E15*D15</f>
        <v>21111.199999999997</v>
      </c>
      <c r="I15" s="13"/>
      <c r="J15" s="57"/>
      <c r="K15" s="60">
        <v>0.1</v>
      </c>
      <c r="L15" s="70">
        <f>0.1*(E39+E40+E41)</f>
        <v>335450</v>
      </c>
      <c r="M15" s="61" t="s">
        <v>23</v>
      </c>
      <c r="N15" s="62"/>
    </row>
    <row r="16" spans="1:14" ht="12.75">
      <c r="A16" s="159">
        <v>2084</v>
      </c>
      <c r="B16" s="160" t="str">
        <f>INTESTAZIONE!B17</f>
        <v>Operaio livello C2</v>
      </c>
      <c r="C16" s="160" t="str">
        <f>INTESTAZIONE!C17</f>
        <v>h</v>
      </c>
      <c r="D16" s="158">
        <v>800</v>
      </c>
      <c r="E16" s="161">
        <f>INTESTAZIONE!D17</f>
        <v>22.41</v>
      </c>
      <c r="F16" s="159"/>
      <c r="G16" s="157">
        <f>E16*D16</f>
        <v>17928</v>
      </c>
      <c r="I16" s="13"/>
      <c r="J16" s="58"/>
      <c r="K16" s="19">
        <v>0.15</v>
      </c>
      <c r="L16" s="20">
        <f>0.15*(E39+E40+E41)</f>
        <v>503175</v>
      </c>
      <c r="M16" s="17" t="s">
        <v>23</v>
      </c>
      <c r="N16" s="63"/>
    </row>
    <row r="17" spans="1:14" ht="12.75">
      <c r="A17" s="159">
        <v>2083</v>
      </c>
      <c r="B17" s="160" t="str">
        <f>INTESTAZIONE!B18</f>
        <v>Operaio livello D2</v>
      </c>
      <c r="C17" s="160" t="str">
        <f>INTESTAZIONE!C18</f>
        <v>h</v>
      </c>
      <c r="D17" s="158">
        <v>800</v>
      </c>
      <c r="E17" s="161">
        <f>INTESTAZIONE!D18</f>
        <v>21.49</v>
      </c>
      <c r="F17" s="159"/>
      <c r="G17" s="157">
        <f>E17*D17</f>
        <v>17192</v>
      </c>
      <c r="I17" s="13"/>
      <c r="J17" s="59"/>
      <c r="K17" s="21" t="s">
        <v>24</v>
      </c>
      <c r="L17" s="22">
        <f>G25+G35</f>
        <v>176074.468</v>
      </c>
      <c r="M17" s="13" t="s">
        <v>23</v>
      </c>
      <c r="N17" s="64" t="str">
        <f>IF(L15&lt;L17,IF(L17&lt;L16,"ok","falso"),"falso")</f>
        <v>falso</v>
      </c>
    </row>
    <row r="18" spans="1:14" ht="12.75">
      <c r="A18" s="159">
        <v>2081</v>
      </c>
      <c r="B18" s="159" t="str">
        <f>INTESTAZIONE!B19</f>
        <v>Operaio livello D1</v>
      </c>
      <c r="C18" s="160" t="s">
        <v>21</v>
      </c>
      <c r="D18" s="158">
        <v>0</v>
      </c>
      <c r="E18" s="161">
        <f>INTESTAZIONE!D19</f>
        <v>19.4</v>
      </c>
      <c r="F18" s="159"/>
      <c r="G18" s="157">
        <f>E18*D18</f>
        <v>0</v>
      </c>
      <c r="I18" s="15"/>
      <c r="J18" s="59"/>
      <c r="K18" s="13"/>
      <c r="L18" s="13"/>
      <c r="M18" s="13"/>
      <c r="N18" s="64"/>
    </row>
    <row r="19" spans="6:14" ht="12.75">
      <c r="F19" s="55" t="s">
        <v>31</v>
      </c>
      <c r="G19" s="72">
        <f>SUM(G15:G18)</f>
        <v>56231.2</v>
      </c>
      <c r="I19" s="17"/>
      <c r="J19" s="59"/>
      <c r="K19" s="13"/>
      <c r="L19" s="13"/>
      <c r="M19" s="13"/>
      <c r="N19" s="64"/>
    </row>
    <row r="20" spans="1:14" ht="12.75">
      <c r="A20" s="53" t="s">
        <v>11</v>
      </c>
      <c r="B20" s="71" t="s">
        <v>17</v>
      </c>
      <c r="C20" s="113">
        <f>INTESTAZIONE!C21</f>
        <v>0.15</v>
      </c>
      <c r="F20" s="55"/>
      <c r="G20" s="72"/>
      <c r="I20" s="17"/>
      <c r="J20" s="59"/>
      <c r="K20" s="13"/>
      <c r="L20" s="13"/>
      <c r="M20" s="13"/>
      <c r="N20" s="64"/>
    </row>
    <row r="21" spans="1:14" ht="13.5" thickBot="1">
      <c r="A21" s="71"/>
      <c r="B21" s="71" t="s">
        <v>18</v>
      </c>
      <c r="C21" s="113">
        <f>INTESTAZIONE!C22</f>
        <v>0.1</v>
      </c>
      <c r="I21" s="17"/>
      <c r="J21" s="65"/>
      <c r="K21" s="66" t="s">
        <v>25</v>
      </c>
      <c r="L21" s="67">
        <f>(G25+G35)/G50*100</f>
        <v>3.7068710955497726</v>
      </c>
      <c r="M21" s="68" t="s">
        <v>26</v>
      </c>
      <c r="N21" s="69"/>
    </row>
    <row r="22" spans="1:13" ht="13.5" thickBot="1">
      <c r="A22" s="4"/>
      <c r="B22" s="4"/>
      <c r="C22" s="134"/>
      <c r="J22" s="13"/>
      <c r="K22" s="13"/>
      <c r="L22" s="13"/>
      <c r="M22" s="13"/>
    </row>
    <row r="23" spans="1:13" ht="12.75">
      <c r="A23" s="53"/>
      <c r="B23" s="71"/>
      <c r="C23" s="113"/>
      <c r="J23" s="114"/>
      <c r="K23" s="115"/>
      <c r="L23" s="4"/>
      <c r="M23" s="4"/>
    </row>
    <row r="24" spans="1:13" ht="12.75">
      <c r="A24" s="4"/>
      <c r="B24" s="4"/>
      <c r="C24" s="135"/>
      <c r="G24" s="56">
        <f>D24*E24</f>
        <v>0</v>
      </c>
      <c r="J24" s="116"/>
      <c r="K24" s="117"/>
      <c r="L24" s="4"/>
      <c r="M24" s="4"/>
    </row>
    <row r="25" spans="2:13" ht="15.75">
      <c r="B25" s="108"/>
      <c r="C25" s="108"/>
      <c r="D25" s="108"/>
      <c r="E25" s="108"/>
      <c r="F25" s="136" t="s">
        <v>15</v>
      </c>
      <c r="G25" s="137">
        <f>G19*(1+C20)*(1+C21)*(1-C23)*(1-C24)</f>
        <v>71132.468</v>
      </c>
      <c r="J25" s="118"/>
      <c r="K25" s="117"/>
      <c r="L25" s="13"/>
      <c r="M25" s="13"/>
    </row>
    <row r="26" spans="1:13" ht="12.75">
      <c r="A26" s="17"/>
      <c r="B26" s="17"/>
      <c r="C26" s="17"/>
      <c r="D26" s="31"/>
      <c r="I26" s="13"/>
      <c r="J26" s="118"/>
      <c r="K26" s="117"/>
      <c r="L26" s="13"/>
      <c r="M26" s="13"/>
    </row>
    <row r="27" spans="1:13" ht="12.75">
      <c r="A27" s="184" t="s">
        <v>35</v>
      </c>
      <c r="B27" s="184"/>
      <c r="C27" s="184"/>
      <c r="D27" s="184"/>
      <c r="E27" s="184"/>
      <c r="F27" s="184"/>
      <c r="G27" s="184"/>
      <c r="I27" s="13"/>
      <c r="J27" s="116"/>
      <c r="K27" s="117"/>
      <c r="L27" s="17"/>
      <c r="M27" s="17"/>
    </row>
    <row r="28" spans="1:13" ht="12.75">
      <c r="A28" s="129" t="str">
        <f>INTESTAZIONE!A27</f>
        <v>Noli: prezziario Regionale della Basilicata - 2020</v>
      </c>
      <c r="I28" s="13"/>
      <c r="J28" s="116"/>
      <c r="K28" s="117"/>
      <c r="L28" s="17"/>
      <c r="M28" s="17"/>
    </row>
    <row r="29" spans="1:13" ht="12.75">
      <c r="A29" s="130" t="s">
        <v>5</v>
      </c>
      <c r="B29" s="130" t="s">
        <v>6</v>
      </c>
      <c r="C29" s="130" t="s">
        <v>30</v>
      </c>
      <c r="D29" s="131" t="s">
        <v>8</v>
      </c>
      <c r="E29" s="132" t="s">
        <v>9</v>
      </c>
      <c r="F29" s="130"/>
      <c r="G29" s="132" t="s">
        <v>10</v>
      </c>
      <c r="I29" s="13"/>
      <c r="J29" s="116"/>
      <c r="K29" s="119"/>
      <c r="L29" s="17"/>
      <c r="M29" s="17"/>
    </row>
    <row r="30" spans="1:14" ht="24.75" customHeight="1">
      <c r="A30" s="152" t="str">
        <f>INTESTAZIONE!A29</f>
        <v>A.01.047.03</v>
      </c>
      <c r="B30" s="153" t="s">
        <v>46</v>
      </c>
      <c r="C30" s="154" t="str">
        <f>INTESTAZIONE!C29</f>
        <v>h</v>
      </c>
      <c r="D30" s="158">
        <v>190</v>
      </c>
      <c r="E30" s="155">
        <f>INTESTAZIONE!D29</f>
        <v>62.48</v>
      </c>
      <c r="F30" s="156"/>
      <c r="G30" s="157">
        <f>E30*D30</f>
        <v>11871.199999999999</v>
      </c>
      <c r="I30" s="13"/>
      <c r="J30" s="116"/>
      <c r="K30" s="117"/>
      <c r="L30" s="47"/>
      <c r="M30" s="47"/>
      <c r="N30" s="47"/>
    </row>
    <row r="31" spans="1:13" ht="15.75" customHeight="1">
      <c r="A31" s="152" t="s">
        <v>50</v>
      </c>
      <c r="B31" s="154" t="s">
        <v>51</v>
      </c>
      <c r="C31" s="154" t="str">
        <f>INTESTAZIONE!C30</f>
        <v>h</v>
      </c>
      <c r="D31" s="158">
        <v>180</v>
      </c>
      <c r="E31" s="155">
        <f>INTESTAZIONE!D30</f>
        <v>382.2</v>
      </c>
      <c r="F31" s="156"/>
      <c r="G31" s="157">
        <f>E31*D31</f>
        <v>68796</v>
      </c>
      <c r="I31" s="13"/>
      <c r="J31" s="116"/>
      <c r="K31" s="117"/>
      <c r="L31" s="17"/>
      <c r="M31" s="4"/>
    </row>
    <row r="32" spans="1:13" ht="21.75" customHeight="1">
      <c r="A32" s="152" t="s">
        <v>52</v>
      </c>
      <c r="B32" s="153" t="s">
        <v>53</v>
      </c>
      <c r="C32" s="154" t="str">
        <f>INTESTAZIONE!C31</f>
        <v>h</v>
      </c>
      <c r="D32" s="158">
        <v>180</v>
      </c>
      <c r="E32" s="155">
        <f>INTESTAZIONE!D31</f>
        <v>134.86</v>
      </c>
      <c r="F32" s="156"/>
      <c r="G32" s="157">
        <f>E32*D32</f>
        <v>24274.800000000003</v>
      </c>
      <c r="I32" s="17"/>
      <c r="J32" s="116"/>
      <c r="K32" s="120"/>
      <c r="L32" s="17"/>
      <c r="M32" s="4"/>
    </row>
    <row r="33" spans="6:11" ht="12.75">
      <c r="F33" s="138" t="s">
        <v>31</v>
      </c>
      <c r="G33" s="112">
        <f>SUM(G30:G32)</f>
        <v>104942</v>
      </c>
      <c r="I33" s="17"/>
      <c r="J33" s="121"/>
      <c r="K33" s="120"/>
    </row>
    <row r="34" spans="7:11" ht="12.75">
      <c r="G34" s="55"/>
      <c r="I34" s="17"/>
      <c r="J34" s="122"/>
      <c r="K34" s="117"/>
    </row>
    <row r="35" spans="2:11" ht="15.75">
      <c r="B35" s="108"/>
      <c r="C35" s="108"/>
      <c r="D35" s="108"/>
      <c r="E35" s="108"/>
      <c r="F35" s="136" t="s">
        <v>16</v>
      </c>
      <c r="G35" s="137">
        <f>G33</f>
        <v>104942</v>
      </c>
      <c r="I35" s="17"/>
      <c r="J35" s="123"/>
      <c r="K35" s="117"/>
    </row>
    <row r="36" spans="1:11" ht="12.75">
      <c r="A36" s="54"/>
      <c r="B36" s="10"/>
      <c r="C36" s="10"/>
      <c r="D36" s="11"/>
      <c r="E36" s="12"/>
      <c r="F36" s="10"/>
      <c r="I36" s="13"/>
      <c r="J36" s="123"/>
      <c r="K36" s="117"/>
    </row>
    <row r="37" spans="1:11" ht="12.75">
      <c r="A37" s="184" t="s">
        <v>36</v>
      </c>
      <c r="B37" s="184"/>
      <c r="C37" s="184"/>
      <c r="D37" s="184"/>
      <c r="E37" s="184"/>
      <c r="F37" s="184"/>
      <c r="G37" s="184"/>
      <c r="I37" s="13"/>
      <c r="J37" s="123"/>
      <c r="K37" s="117"/>
    </row>
    <row r="38" spans="1:11" ht="18" customHeight="1">
      <c r="A38" s="130" t="s">
        <v>22</v>
      </c>
      <c r="B38" s="130" t="s">
        <v>6</v>
      </c>
      <c r="C38" s="130" t="s">
        <v>30</v>
      </c>
      <c r="D38" s="131" t="s">
        <v>8</v>
      </c>
      <c r="E38" s="139" t="s">
        <v>9</v>
      </c>
      <c r="F38" s="140"/>
      <c r="G38" s="132" t="s">
        <v>10</v>
      </c>
      <c r="I38" s="13"/>
      <c r="J38" s="123"/>
      <c r="K38" s="117"/>
    </row>
    <row r="39" spans="1:11" ht="13.5" customHeight="1">
      <c r="A39" s="147"/>
      <c r="B39" s="145" t="s">
        <v>54</v>
      </c>
      <c r="C39" s="133" t="s">
        <v>37</v>
      </c>
      <c r="D39" s="141">
        <v>1</v>
      </c>
      <c r="E39" s="142">
        <v>3350000</v>
      </c>
      <c r="F39" s="143">
        <v>0</v>
      </c>
      <c r="G39" s="126">
        <v>3739900</v>
      </c>
      <c r="I39" s="13"/>
      <c r="J39" s="123"/>
      <c r="K39" s="117"/>
    </row>
    <row r="40" spans="1:11" ht="30" customHeight="1">
      <c r="A40" s="147" t="s">
        <v>39</v>
      </c>
      <c r="B40" s="146" t="s">
        <v>38</v>
      </c>
      <c r="C40" s="127" t="s">
        <v>37</v>
      </c>
      <c r="D40" s="141">
        <v>1</v>
      </c>
      <c r="E40" s="142">
        <v>4500</v>
      </c>
      <c r="F40" s="143">
        <v>0</v>
      </c>
      <c r="G40" s="126">
        <v>15000</v>
      </c>
      <c r="I40" s="13"/>
      <c r="J40" s="123"/>
      <c r="K40" s="117"/>
    </row>
    <row r="41" spans="1:11" ht="12.75">
      <c r="A41" s="147"/>
      <c r="B41" s="146"/>
      <c r="C41" s="127"/>
      <c r="D41" s="141"/>
      <c r="E41" s="142"/>
      <c r="F41" s="143"/>
      <c r="G41" s="126">
        <f>E41*D41*(1-F41)</f>
        <v>0</v>
      </c>
      <c r="I41" s="13"/>
      <c r="J41" s="123"/>
      <c r="K41" s="117"/>
    </row>
    <row r="42" spans="1:11" ht="12.75">
      <c r="A42" s="147"/>
      <c r="B42" s="146"/>
      <c r="C42" s="127"/>
      <c r="D42" s="141"/>
      <c r="E42" s="142"/>
      <c r="F42" s="143"/>
      <c r="G42" s="126">
        <f>E42*D42*(1-F42)</f>
        <v>0</v>
      </c>
      <c r="I42" s="13"/>
      <c r="J42" s="123"/>
      <c r="K42" s="117"/>
    </row>
    <row r="43" spans="1:11" ht="12.75">
      <c r="A43" s="147"/>
      <c r="B43" s="146"/>
      <c r="C43" s="127"/>
      <c r="D43" s="141"/>
      <c r="E43" s="142"/>
      <c r="F43" s="143"/>
      <c r="G43" s="126">
        <f>E43*D43*(1-F43)</f>
        <v>0</v>
      </c>
      <c r="I43" s="13"/>
      <c r="J43" s="123"/>
      <c r="K43" s="117"/>
    </row>
    <row r="44" spans="6:11" ht="13.5" thickBot="1">
      <c r="F44" s="138" t="s">
        <v>31</v>
      </c>
      <c r="G44" s="112">
        <f>SUM(G39:G43)</f>
        <v>3754900</v>
      </c>
      <c r="I44" s="13"/>
      <c r="J44" s="124"/>
      <c r="K44" s="125"/>
    </row>
    <row r="45" spans="1:9" ht="12.75">
      <c r="A45" s="53" t="s">
        <v>11</v>
      </c>
      <c r="B45" s="71" t="s">
        <v>17</v>
      </c>
      <c r="C45" s="113">
        <f>IF(A39="Listino Prezziario",0%,INTESTAZIONE!C34)</f>
        <v>0.15</v>
      </c>
      <c r="F45" s="138"/>
      <c r="G45" s="112"/>
      <c r="I45" s="13"/>
    </row>
    <row r="46" spans="1:9" ht="12.75">
      <c r="A46" s="71"/>
      <c r="B46" s="71" t="s">
        <v>18</v>
      </c>
      <c r="C46" s="113">
        <f>IF(A39="Listino Prezziario",0%,INTESTAZIONE!C35)</f>
        <v>0.1</v>
      </c>
      <c r="I46" s="13"/>
    </row>
    <row r="47" spans="1:9" ht="12.75">
      <c r="A47" s="4"/>
      <c r="B47" s="4"/>
      <c r="C47" s="134"/>
      <c r="I47" s="13"/>
    </row>
    <row r="48" spans="1:9" ht="12.75">
      <c r="A48" s="53"/>
      <c r="B48" s="71"/>
      <c r="C48" s="113"/>
      <c r="I48" s="15"/>
    </row>
    <row r="49" spans="1:3" ht="12.75">
      <c r="A49" s="4"/>
      <c r="B49" s="4"/>
      <c r="C49" s="135"/>
    </row>
    <row r="50" spans="1:7" ht="15.75">
      <c r="A50" s="46"/>
      <c r="B50" s="46"/>
      <c r="C50" s="46"/>
      <c r="D50" s="46"/>
      <c r="E50" s="46"/>
      <c r="F50" s="136" t="s">
        <v>19</v>
      </c>
      <c r="G50" s="137">
        <f>G44*(1+C45)*(1+C46)*(1-C48)*(1-C49)</f>
        <v>4749948.5</v>
      </c>
    </row>
    <row r="51" spans="1:6" ht="12.75">
      <c r="A51" s="54"/>
      <c r="B51" s="10"/>
      <c r="C51" s="10"/>
      <c r="D51" s="11"/>
      <c r="E51" s="12"/>
      <c r="F51" s="10"/>
    </row>
    <row r="52" spans="1:7" ht="12.75">
      <c r="A52" s="184" t="s">
        <v>20</v>
      </c>
      <c r="B52" s="184"/>
      <c r="C52" s="184"/>
      <c r="D52" s="184"/>
      <c r="E52" s="184"/>
      <c r="F52" s="184"/>
      <c r="G52" s="184"/>
    </row>
    <row r="53" ht="12.75">
      <c r="G53" s="38" t="s">
        <v>55</v>
      </c>
    </row>
    <row r="54" spans="1:7" ht="18" customHeight="1">
      <c r="A54" s="110" t="s">
        <v>33</v>
      </c>
      <c r="B54" s="111">
        <f>G25+G35+G50</f>
        <v>4926022.968</v>
      </c>
      <c r="C54" s="185" t="s">
        <v>32</v>
      </c>
      <c r="D54" s="185"/>
      <c r="E54" s="185"/>
      <c r="F54" s="186" t="e">
        <f>_xlfn.FLOOR.MATH(B54,100)</f>
        <v>#NAME?</v>
      </c>
      <c r="G54" s="186"/>
    </row>
    <row r="55" spans="1:7" ht="18" customHeight="1">
      <c r="A55" s="110"/>
      <c r="B55" s="111"/>
      <c r="C55" s="185"/>
      <c r="D55" s="185"/>
      <c r="E55" s="185"/>
      <c r="F55" s="186"/>
      <c r="G55" s="186"/>
    </row>
    <row r="56" ht="12.75">
      <c r="F56" s="10"/>
    </row>
    <row r="57" spans="4:6" ht="12.75">
      <c r="D57" s="11"/>
      <c r="E57" s="12"/>
      <c r="F57" s="10"/>
    </row>
    <row r="58" spans="4:8" ht="12.75">
      <c r="D58" s="11"/>
      <c r="E58" s="12"/>
      <c r="F58" s="10"/>
      <c r="G58" s="186">
        <v>4433400</v>
      </c>
      <c r="H58" s="186"/>
    </row>
    <row r="59" spans="4:8" ht="12.75">
      <c r="D59" s="11"/>
      <c r="E59" s="14"/>
      <c r="F59" s="24"/>
      <c r="G59" s="186"/>
      <c r="H59" s="186"/>
    </row>
    <row r="60" ht="12.75">
      <c r="D60" s="11"/>
    </row>
    <row r="61" spans="4:5" ht="12.75">
      <c r="D61" s="11"/>
      <c r="E61" s="12"/>
    </row>
    <row r="62" spans="1:6" ht="12.75">
      <c r="A62" s="187"/>
      <c r="B62" s="187"/>
      <c r="C62" s="187"/>
      <c r="D62" s="187"/>
      <c r="E62" s="177"/>
      <c r="F62" s="177"/>
    </row>
    <row r="63" spans="1:6" ht="12.75">
      <c r="A63" s="187"/>
      <c r="B63" s="187"/>
      <c r="C63" s="187"/>
      <c r="D63" s="187"/>
      <c r="E63" s="177"/>
      <c r="F63" s="177"/>
    </row>
    <row r="64" spans="1:6" ht="18">
      <c r="A64" s="187"/>
      <c r="B64" s="187"/>
      <c r="C64" s="187"/>
      <c r="D64" s="187"/>
      <c r="E64" s="178"/>
      <c r="F64" s="178"/>
    </row>
    <row r="65" spans="1:6" ht="12.75">
      <c r="A65" s="187"/>
      <c r="B65" s="187"/>
      <c r="C65" s="187"/>
      <c r="D65" s="187"/>
      <c r="E65" s="174"/>
      <c r="F65" s="174"/>
    </row>
  </sheetData>
  <sheetProtection/>
  <mergeCells count="18">
    <mergeCell ref="G58:H59"/>
    <mergeCell ref="A62:D65"/>
    <mergeCell ref="E62:F62"/>
    <mergeCell ref="E63:F63"/>
    <mergeCell ref="E64:F64"/>
    <mergeCell ref="E65:F65"/>
    <mergeCell ref="A12:G12"/>
    <mergeCell ref="A27:G27"/>
    <mergeCell ref="A37:G37"/>
    <mergeCell ref="A52:G52"/>
    <mergeCell ref="C54:E55"/>
    <mergeCell ref="F54:G55"/>
    <mergeCell ref="B8:G8"/>
    <mergeCell ref="A2:G2"/>
    <mergeCell ref="A3:G3"/>
    <mergeCell ref="A4:G4"/>
    <mergeCell ref="A5:G5"/>
    <mergeCell ref="B7:G7"/>
  </mergeCells>
  <printOptions/>
  <pageMargins left="0.7" right="0.7" top="0.75" bottom="0.75" header="0.3" footer="0.3"/>
  <pageSetup cellComments="atEnd"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codeName="Foglio15">
    <tabColor rgb="FFFFFF00"/>
    <pageSetUpPr fitToPage="1"/>
  </sheetPr>
  <dimension ref="A1:N65"/>
  <sheetViews>
    <sheetView view="pageBreakPreview" zoomScaleNormal="85" zoomScaleSheetLayoutView="100" zoomScalePageLayoutView="0" workbookViewId="0" topLeftCell="A7">
      <selection activeCell="G11" sqref="G11"/>
    </sheetView>
  </sheetViews>
  <sheetFormatPr defaultColWidth="9.140625" defaultRowHeight="12.75"/>
  <cols>
    <col min="1" max="1" width="16.140625" style="0" customWidth="1"/>
    <col min="2" max="2" width="30.421875" style="0" customWidth="1"/>
    <col min="3" max="3" width="6.7109375" style="0" customWidth="1"/>
    <col min="4" max="4" width="8.00390625" style="0" bestFit="1" customWidth="1"/>
    <col min="5" max="5" width="15.421875" style="0" customWidth="1"/>
    <col min="6" max="6" width="13.57421875" style="0" bestFit="1" customWidth="1"/>
    <col min="7" max="7" width="18.421875" style="0" customWidth="1"/>
    <col min="11" max="11" width="48.140625" style="0" customWidth="1"/>
    <col min="12" max="12" width="10.00390625" style="0" customWidth="1"/>
  </cols>
  <sheetData>
    <row r="1" spans="9:13" ht="12.75" customHeight="1">
      <c r="I1" s="8"/>
      <c r="J1" s="8"/>
      <c r="K1" s="8"/>
      <c r="L1" s="8"/>
      <c r="M1" s="8"/>
    </row>
    <row r="2" spans="1:9" ht="24.75" customHeight="1">
      <c r="A2" s="180" t="s">
        <v>27</v>
      </c>
      <c r="B2" s="180"/>
      <c r="C2" s="180"/>
      <c r="D2" s="180"/>
      <c r="E2" s="180"/>
      <c r="F2" s="180"/>
      <c r="G2" s="180"/>
      <c r="H2" s="48"/>
      <c r="I2" s="8"/>
    </row>
    <row r="3" spans="1:9" ht="18">
      <c r="A3" s="181" t="s">
        <v>49</v>
      </c>
      <c r="B3" s="181"/>
      <c r="C3" s="181"/>
      <c r="D3" s="181"/>
      <c r="E3" s="181"/>
      <c r="F3" s="181"/>
      <c r="G3" s="181"/>
      <c r="H3" s="52"/>
      <c r="I3" s="9"/>
    </row>
    <row r="4" spans="1:9" ht="15">
      <c r="A4" s="182" t="str">
        <f>INTESTAZIONE!A2</f>
        <v>Provincia di Matera - COMUNE DI COLOBRARO</v>
      </c>
      <c r="B4" s="182"/>
      <c r="C4" s="182"/>
      <c r="D4" s="182"/>
      <c r="E4" s="182"/>
      <c r="F4" s="182"/>
      <c r="G4" s="182"/>
      <c r="H4" s="49"/>
      <c r="I4" s="13"/>
    </row>
    <row r="5" spans="1:9" ht="18">
      <c r="A5" s="183" t="str">
        <f>INTESTAZIONE!A3</f>
        <v>Impianto di Produzione di Biometano </v>
      </c>
      <c r="B5" s="183"/>
      <c r="C5" s="183"/>
      <c r="D5" s="183"/>
      <c r="E5" s="183"/>
      <c r="F5" s="183"/>
      <c r="G5" s="183"/>
      <c r="H5" s="50"/>
      <c r="I5" s="13"/>
    </row>
    <row r="6" ht="12.75">
      <c r="I6" s="13"/>
    </row>
    <row r="7" spans="1:9" ht="18.75" customHeight="1">
      <c r="A7" s="109" t="s">
        <v>28</v>
      </c>
      <c r="B7" s="180" t="s">
        <v>60</v>
      </c>
      <c r="C7" s="180"/>
      <c r="D7" s="180"/>
      <c r="E7" s="180"/>
      <c r="F7" s="180"/>
      <c r="G7" s="180"/>
      <c r="H7" s="51"/>
      <c r="I7" s="13"/>
    </row>
    <row r="8" spans="1:9" ht="60.75" customHeight="1">
      <c r="A8" s="109" t="s">
        <v>29</v>
      </c>
      <c r="B8" s="179" t="s">
        <v>59</v>
      </c>
      <c r="C8" s="179"/>
      <c r="D8" s="179"/>
      <c r="E8" s="179"/>
      <c r="F8" s="179"/>
      <c r="G8" s="179"/>
      <c r="I8" s="13"/>
    </row>
    <row r="9" ht="12.75">
      <c r="I9" s="13"/>
    </row>
    <row r="10" spans="1:9" ht="12.75">
      <c r="A10" s="6" t="str">
        <f>INTESTAZIONE!A12</f>
        <v>elenco prezzi Regionale della Basilicata</v>
      </c>
      <c r="C10" s="128">
        <f>INTESTAZIONE!B12</f>
        <v>2023</v>
      </c>
      <c r="G10" s="46" t="s">
        <v>48</v>
      </c>
      <c r="I10" s="13"/>
    </row>
    <row r="11" spans="4:9" ht="15.75" customHeight="1">
      <c r="D11" s="4"/>
      <c r="E11" s="4"/>
      <c r="F11" s="4"/>
      <c r="G11" s="148" t="e">
        <f>G19/F54</f>
        <v>#NAME?</v>
      </c>
      <c r="I11" s="13"/>
    </row>
    <row r="12" spans="1:9" ht="12.75">
      <c r="A12" s="184" t="s">
        <v>34</v>
      </c>
      <c r="B12" s="184"/>
      <c r="C12" s="184"/>
      <c r="D12" s="184"/>
      <c r="E12" s="184"/>
      <c r="F12" s="184"/>
      <c r="G12" s="184"/>
      <c r="I12" s="15"/>
    </row>
    <row r="13" spans="1:9" ht="12.75">
      <c r="A13" s="129" t="s">
        <v>47</v>
      </c>
      <c r="I13" s="15"/>
    </row>
    <row r="14" spans="1:9" ht="13.5" thickBot="1">
      <c r="A14" s="130" t="s">
        <v>5</v>
      </c>
      <c r="B14" s="130" t="s">
        <v>6</v>
      </c>
      <c r="C14" s="130" t="s">
        <v>30</v>
      </c>
      <c r="D14" s="131" t="s">
        <v>8</v>
      </c>
      <c r="E14" s="132" t="s">
        <v>9</v>
      </c>
      <c r="F14" s="130"/>
      <c r="G14" s="132" t="s">
        <v>10</v>
      </c>
      <c r="I14" s="13"/>
    </row>
    <row r="15" spans="1:14" ht="12.75">
      <c r="A15" s="159">
        <v>2085</v>
      </c>
      <c r="B15" s="160" t="str">
        <f>INTESTAZIONE!B16</f>
        <v>Operaio livello C3</v>
      </c>
      <c r="C15" s="160" t="str">
        <f>INTESTAZIONE!C16</f>
        <v>h</v>
      </c>
      <c r="D15" s="158">
        <v>120</v>
      </c>
      <c r="E15" s="161">
        <f>INTESTAZIONE!D16</f>
        <v>23.99</v>
      </c>
      <c r="F15" s="156"/>
      <c r="G15" s="157">
        <f>E15*D15</f>
        <v>2878.7999999999997</v>
      </c>
      <c r="I15" s="13"/>
      <c r="J15" s="57"/>
      <c r="K15" s="60">
        <v>0.1</v>
      </c>
      <c r="L15" s="70">
        <f>0.1*(E39+E40+E41)</f>
        <v>94400</v>
      </c>
      <c r="M15" s="61" t="s">
        <v>23</v>
      </c>
      <c r="N15" s="62"/>
    </row>
    <row r="16" spans="1:14" ht="12.75">
      <c r="A16" s="159">
        <v>2084</v>
      </c>
      <c r="B16" s="160" t="str">
        <f>INTESTAZIONE!B17</f>
        <v>Operaio livello C2</v>
      </c>
      <c r="C16" s="160" t="str">
        <f>INTESTAZIONE!C17</f>
        <v>h</v>
      </c>
      <c r="D16" s="158">
        <v>120</v>
      </c>
      <c r="E16" s="161">
        <f>INTESTAZIONE!D17</f>
        <v>22.41</v>
      </c>
      <c r="F16" s="159"/>
      <c r="G16" s="157">
        <f>E16*D16</f>
        <v>2689.2</v>
      </c>
      <c r="I16" s="13"/>
      <c r="J16" s="58"/>
      <c r="K16" s="19">
        <v>0.15</v>
      </c>
      <c r="L16" s="20">
        <f>0.15*(E39+E40+E41)</f>
        <v>141600</v>
      </c>
      <c r="M16" s="17" t="s">
        <v>23</v>
      </c>
      <c r="N16" s="63"/>
    </row>
    <row r="17" spans="1:14" ht="12.75">
      <c r="A17" s="159">
        <v>2083</v>
      </c>
      <c r="B17" s="160" t="str">
        <f>INTESTAZIONE!B18</f>
        <v>Operaio livello D2</v>
      </c>
      <c r="C17" s="160" t="str">
        <f>INTESTAZIONE!C18</f>
        <v>h</v>
      </c>
      <c r="D17" s="158">
        <v>120</v>
      </c>
      <c r="E17" s="161">
        <f>INTESTAZIONE!D18</f>
        <v>21.49</v>
      </c>
      <c r="F17" s="159"/>
      <c r="G17" s="157">
        <f>E17*D17</f>
        <v>2578.7999999999997</v>
      </c>
      <c r="I17" s="13"/>
      <c r="J17" s="59"/>
      <c r="K17" s="21" t="s">
        <v>24</v>
      </c>
      <c r="L17" s="22">
        <f>G25+G35</f>
        <v>25393.381999999998</v>
      </c>
      <c r="M17" s="13" t="s">
        <v>23</v>
      </c>
      <c r="N17" s="64" t="str">
        <f>IF(L15&lt;L17,IF(L17&lt;L16,"ok","falso"),"falso")</f>
        <v>falso</v>
      </c>
    </row>
    <row r="18" spans="1:14" ht="12.75">
      <c r="A18" s="159">
        <v>2081</v>
      </c>
      <c r="B18" s="159" t="str">
        <f>INTESTAZIONE!B19</f>
        <v>Operaio livello D1</v>
      </c>
      <c r="C18" s="160" t="s">
        <v>21</v>
      </c>
      <c r="D18" s="158">
        <v>0</v>
      </c>
      <c r="E18" s="161">
        <f>INTESTAZIONE!D19</f>
        <v>19.4</v>
      </c>
      <c r="F18" s="159"/>
      <c r="G18" s="157">
        <f>E18*D18</f>
        <v>0</v>
      </c>
      <c r="I18" s="15"/>
      <c r="J18" s="59"/>
      <c r="K18" s="13"/>
      <c r="L18" s="13"/>
      <c r="M18" s="13"/>
      <c r="N18" s="64"/>
    </row>
    <row r="19" spans="6:14" ht="12.75">
      <c r="F19" s="55" t="s">
        <v>31</v>
      </c>
      <c r="G19" s="72">
        <f>SUM(G15:G18)</f>
        <v>8146.799999999999</v>
      </c>
      <c r="I19" s="17"/>
      <c r="J19" s="59"/>
      <c r="K19" s="13"/>
      <c r="L19" s="13"/>
      <c r="M19" s="13"/>
      <c r="N19" s="64"/>
    </row>
    <row r="20" spans="1:14" ht="12.75">
      <c r="A20" s="53" t="s">
        <v>11</v>
      </c>
      <c r="B20" s="71" t="s">
        <v>17</v>
      </c>
      <c r="C20" s="113">
        <f>INTESTAZIONE!C21</f>
        <v>0.15</v>
      </c>
      <c r="F20" s="55"/>
      <c r="G20" s="72"/>
      <c r="I20" s="17"/>
      <c r="J20" s="59"/>
      <c r="K20" s="13"/>
      <c r="L20" s="13"/>
      <c r="M20" s="13"/>
      <c r="N20" s="64"/>
    </row>
    <row r="21" spans="1:14" ht="13.5" thickBot="1">
      <c r="A21" s="71"/>
      <c r="B21" s="71" t="s">
        <v>18</v>
      </c>
      <c r="C21" s="113">
        <f>INTESTAZIONE!C22</f>
        <v>0.1</v>
      </c>
      <c r="I21" s="17"/>
      <c r="J21" s="65"/>
      <c r="K21" s="66" t="s">
        <v>25</v>
      </c>
      <c r="L21" s="67">
        <f>(G25+G35)/G50*100</f>
        <v>1.8661169250577159</v>
      </c>
      <c r="M21" s="68" t="s">
        <v>26</v>
      </c>
      <c r="N21" s="69"/>
    </row>
    <row r="22" spans="1:13" ht="13.5" thickBot="1">
      <c r="A22" s="4"/>
      <c r="B22" s="4"/>
      <c r="C22" s="134"/>
      <c r="J22" s="13"/>
      <c r="K22" s="13"/>
      <c r="L22" s="13"/>
      <c r="M22" s="13"/>
    </row>
    <row r="23" spans="1:13" ht="12.75">
      <c r="A23" s="53"/>
      <c r="B23" s="71"/>
      <c r="C23" s="113"/>
      <c r="J23" s="114"/>
      <c r="K23" s="115"/>
      <c r="L23" s="4"/>
      <c r="M23" s="4"/>
    </row>
    <row r="24" spans="1:13" ht="12.75">
      <c r="A24" s="4"/>
      <c r="B24" s="4"/>
      <c r="C24" s="135"/>
      <c r="G24" s="56">
        <f>D24*E24</f>
        <v>0</v>
      </c>
      <c r="J24" s="116"/>
      <c r="K24" s="117"/>
      <c r="L24" s="4"/>
      <c r="M24" s="4"/>
    </row>
    <row r="25" spans="2:13" ht="15.75">
      <c r="B25" s="108"/>
      <c r="C25" s="108"/>
      <c r="D25" s="108"/>
      <c r="E25" s="108"/>
      <c r="F25" s="136" t="s">
        <v>15</v>
      </c>
      <c r="G25" s="137">
        <f>G19*(1+C20)*(1+C21)*(1-C23)*(1-C24)</f>
        <v>10305.702</v>
      </c>
      <c r="J25" s="118"/>
      <c r="K25" s="117"/>
      <c r="L25" s="13"/>
      <c r="M25" s="13"/>
    </row>
    <row r="26" spans="1:13" ht="12.75">
      <c r="A26" s="17"/>
      <c r="B26" s="17"/>
      <c r="C26" s="17"/>
      <c r="D26" s="31"/>
      <c r="I26" s="13"/>
      <c r="J26" s="118"/>
      <c r="K26" s="117"/>
      <c r="L26" s="13"/>
      <c r="M26" s="13"/>
    </row>
    <row r="27" spans="1:13" ht="12.75">
      <c r="A27" s="184" t="s">
        <v>35</v>
      </c>
      <c r="B27" s="184"/>
      <c r="C27" s="184"/>
      <c r="D27" s="184"/>
      <c r="E27" s="184"/>
      <c r="F27" s="184"/>
      <c r="G27" s="184"/>
      <c r="I27" s="13"/>
      <c r="J27" s="116"/>
      <c r="K27" s="117"/>
      <c r="L27" s="17"/>
      <c r="M27" s="17"/>
    </row>
    <row r="28" spans="1:13" ht="12.75">
      <c r="A28" s="129" t="str">
        <f>INTESTAZIONE!A27</f>
        <v>Noli: prezziario Regionale della Basilicata - 2020</v>
      </c>
      <c r="I28" s="13"/>
      <c r="J28" s="116"/>
      <c r="K28" s="117"/>
      <c r="L28" s="17"/>
      <c r="M28" s="17"/>
    </row>
    <row r="29" spans="1:13" ht="12.75">
      <c r="A29" s="130" t="s">
        <v>5</v>
      </c>
      <c r="B29" s="130" t="s">
        <v>6</v>
      </c>
      <c r="C29" s="130" t="s">
        <v>30</v>
      </c>
      <c r="D29" s="131" t="s">
        <v>8</v>
      </c>
      <c r="E29" s="132" t="s">
        <v>9</v>
      </c>
      <c r="F29" s="130"/>
      <c r="G29" s="132" t="s">
        <v>10</v>
      </c>
      <c r="I29" s="13"/>
      <c r="J29" s="116"/>
      <c r="K29" s="119"/>
      <c r="L29" s="17"/>
      <c r="M29" s="17"/>
    </row>
    <row r="30" spans="1:14" ht="24">
      <c r="A30" s="152" t="str">
        <f>INTESTAZIONE!A29</f>
        <v>A.01.047.03</v>
      </c>
      <c r="B30" s="153" t="s">
        <v>46</v>
      </c>
      <c r="C30" s="154" t="str">
        <f>INTESTAZIONE!C29</f>
        <v>h</v>
      </c>
      <c r="D30" s="158">
        <v>40</v>
      </c>
      <c r="E30" s="155">
        <f>INTESTAZIONE!D29</f>
        <v>62.48</v>
      </c>
      <c r="F30" s="156"/>
      <c r="G30" s="157">
        <f>E30*D30</f>
        <v>2499.2</v>
      </c>
      <c r="I30" s="13"/>
      <c r="J30" s="116"/>
      <c r="K30" s="117"/>
      <c r="L30" s="47"/>
      <c r="M30" s="47"/>
      <c r="N30" s="47"/>
    </row>
    <row r="31" spans="1:13" ht="12.75">
      <c r="A31" s="152" t="s">
        <v>50</v>
      </c>
      <c r="B31" s="154" t="s">
        <v>51</v>
      </c>
      <c r="C31" s="154" t="str">
        <f>INTESTAZIONE!C30</f>
        <v>h</v>
      </c>
      <c r="D31" s="158">
        <v>16</v>
      </c>
      <c r="E31" s="155">
        <f>INTESTAZIONE!D30</f>
        <v>382.2</v>
      </c>
      <c r="F31" s="156"/>
      <c r="G31" s="157">
        <f>E31*D31</f>
        <v>6115.2</v>
      </c>
      <c r="I31" s="13"/>
      <c r="J31" s="116"/>
      <c r="K31" s="117"/>
      <c r="L31" s="17"/>
      <c r="M31" s="4"/>
    </row>
    <row r="32" spans="1:13" ht="24">
      <c r="A32" s="152" t="s">
        <v>52</v>
      </c>
      <c r="B32" s="153" t="s">
        <v>53</v>
      </c>
      <c r="C32" s="154" t="str">
        <f>INTESTAZIONE!C31</f>
        <v>h</v>
      </c>
      <c r="D32" s="158">
        <v>48</v>
      </c>
      <c r="E32" s="155">
        <f>INTESTAZIONE!D31</f>
        <v>134.86</v>
      </c>
      <c r="F32" s="156"/>
      <c r="G32" s="157">
        <f>E32*D32</f>
        <v>6473.280000000001</v>
      </c>
      <c r="I32" s="17"/>
      <c r="J32" s="116"/>
      <c r="K32" s="120"/>
      <c r="L32" s="17"/>
      <c r="M32" s="4"/>
    </row>
    <row r="33" spans="6:11" ht="12.75">
      <c r="F33" s="138" t="s">
        <v>31</v>
      </c>
      <c r="G33" s="112">
        <f>SUM(G30:G32)</f>
        <v>15087.68</v>
      </c>
      <c r="I33" s="17"/>
      <c r="J33" s="121"/>
      <c r="K33" s="120"/>
    </row>
    <row r="34" spans="7:11" ht="12.75">
      <c r="G34" s="55"/>
      <c r="I34" s="17"/>
      <c r="J34" s="122"/>
      <c r="K34" s="117"/>
    </row>
    <row r="35" spans="2:11" ht="15.75">
      <c r="B35" s="108"/>
      <c r="C35" s="108"/>
      <c r="D35" s="108"/>
      <c r="E35" s="108"/>
      <c r="F35" s="136" t="s">
        <v>16</v>
      </c>
      <c r="G35" s="137">
        <f>G33</f>
        <v>15087.68</v>
      </c>
      <c r="I35" s="17"/>
      <c r="J35" s="123"/>
      <c r="K35" s="117"/>
    </row>
    <row r="36" spans="1:11" ht="12.75">
      <c r="A36" s="54"/>
      <c r="B36" s="10"/>
      <c r="C36" s="10"/>
      <c r="D36" s="11"/>
      <c r="E36" s="12"/>
      <c r="F36" s="10"/>
      <c r="I36" s="13"/>
      <c r="J36" s="123"/>
      <c r="K36" s="117"/>
    </row>
    <row r="37" spans="1:11" ht="12.75">
      <c r="A37" s="184" t="s">
        <v>36</v>
      </c>
      <c r="B37" s="184"/>
      <c r="C37" s="184"/>
      <c r="D37" s="184"/>
      <c r="E37" s="184"/>
      <c r="F37" s="184"/>
      <c r="G37" s="184"/>
      <c r="I37" s="13"/>
      <c r="J37" s="123"/>
      <c r="K37" s="117"/>
    </row>
    <row r="38" spans="1:11" ht="12.75">
      <c r="A38" s="130" t="s">
        <v>22</v>
      </c>
      <c r="B38" s="130" t="s">
        <v>6</v>
      </c>
      <c r="C38" s="130" t="s">
        <v>30</v>
      </c>
      <c r="D38" s="131" t="s">
        <v>8</v>
      </c>
      <c r="E38" s="139" t="s">
        <v>9</v>
      </c>
      <c r="F38" s="140"/>
      <c r="G38" s="132" t="s">
        <v>10</v>
      </c>
      <c r="I38" s="13"/>
      <c r="J38" s="123"/>
      <c r="K38" s="117"/>
    </row>
    <row r="39" spans="1:11" ht="13.5" customHeight="1">
      <c r="A39" s="147"/>
      <c r="B39" s="145" t="s">
        <v>54</v>
      </c>
      <c r="C39" s="133" t="s">
        <v>37</v>
      </c>
      <c r="D39" s="141">
        <v>1</v>
      </c>
      <c r="E39" s="142">
        <v>940000</v>
      </c>
      <c r="F39" s="143">
        <v>0</v>
      </c>
      <c r="G39" s="126">
        <v>1070000</v>
      </c>
      <c r="I39" s="13"/>
      <c r="J39" s="123"/>
      <c r="K39" s="117"/>
    </row>
    <row r="40" spans="1:11" ht="30" customHeight="1">
      <c r="A40" s="147" t="s">
        <v>39</v>
      </c>
      <c r="B40" s="146" t="s">
        <v>38</v>
      </c>
      <c r="C40" s="127" t="s">
        <v>37</v>
      </c>
      <c r="D40" s="141">
        <v>1</v>
      </c>
      <c r="E40" s="142">
        <v>4000</v>
      </c>
      <c r="F40" s="143">
        <v>0</v>
      </c>
      <c r="G40" s="126">
        <v>5700</v>
      </c>
      <c r="I40" s="13"/>
      <c r="J40" s="123"/>
      <c r="K40" s="117"/>
    </row>
    <row r="41" spans="1:11" ht="12.75">
      <c r="A41" s="147"/>
      <c r="B41" s="146"/>
      <c r="C41" s="127"/>
      <c r="D41" s="141"/>
      <c r="E41" s="142"/>
      <c r="F41" s="143"/>
      <c r="G41" s="126">
        <f>E41*D41*(1-F41)</f>
        <v>0</v>
      </c>
      <c r="I41" s="13"/>
      <c r="J41" s="123"/>
      <c r="K41" s="117"/>
    </row>
    <row r="42" spans="1:11" ht="12.75">
      <c r="A42" s="147"/>
      <c r="B42" s="146"/>
      <c r="C42" s="127"/>
      <c r="D42" s="141"/>
      <c r="E42" s="142"/>
      <c r="F42" s="143"/>
      <c r="G42" s="126">
        <f>E42*D42*(1-F42)</f>
        <v>0</v>
      </c>
      <c r="I42" s="13"/>
      <c r="J42" s="123"/>
      <c r="K42" s="117"/>
    </row>
    <row r="43" spans="1:11" ht="12.75">
      <c r="A43" s="147"/>
      <c r="B43" s="146"/>
      <c r="C43" s="127"/>
      <c r="D43" s="141"/>
      <c r="E43" s="142"/>
      <c r="F43" s="143"/>
      <c r="G43" s="126">
        <f>E43*D43*(1-F43)</f>
        <v>0</v>
      </c>
      <c r="I43" s="13"/>
      <c r="J43" s="123"/>
      <c r="K43" s="117"/>
    </row>
    <row r="44" spans="6:11" ht="13.5" thickBot="1">
      <c r="F44" s="138" t="s">
        <v>31</v>
      </c>
      <c r="G44" s="112">
        <f>SUM(G39:G43)</f>
        <v>1075700</v>
      </c>
      <c r="I44" s="13"/>
      <c r="J44" s="124"/>
      <c r="K44" s="125"/>
    </row>
    <row r="45" spans="1:9" ht="12.75">
      <c r="A45" s="53" t="s">
        <v>11</v>
      </c>
      <c r="B45" s="71" t="s">
        <v>17</v>
      </c>
      <c r="C45" s="113">
        <f>IF(A39="Listino Prezziario",0%,INTESTAZIONE!C34)</f>
        <v>0.15</v>
      </c>
      <c r="F45" s="138"/>
      <c r="G45" s="112"/>
      <c r="I45" s="13"/>
    </row>
    <row r="46" spans="1:9" ht="12.75">
      <c r="A46" s="71"/>
      <c r="B46" s="71" t="s">
        <v>18</v>
      </c>
      <c r="C46" s="113">
        <f>IF(A39="Listino Prezziario",0%,INTESTAZIONE!C35)</f>
        <v>0.1</v>
      </c>
      <c r="I46" s="13"/>
    </row>
    <row r="47" spans="1:9" ht="12.75">
      <c r="A47" s="4"/>
      <c r="B47" s="4"/>
      <c r="C47" s="134"/>
      <c r="I47" s="13"/>
    </row>
    <row r="48" spans="1:9" ht="12.75">
      <c r="A48" s="53"/>
      <c r="B48" s="71"/>
      <c r="C48" s="113"/>
      <c r="I48" s="15"/>
    </row>
    <row r="49" spans="1:3" ht="12.75">
      <c r="A49" s="4"/>
      <c r="B49" s="4"/>
      <c r="C49" s="135"/>
    </row>
    <row r="50" spans="1:7" ht="15.75">
      <c r="A50" s="46"/>
      <c r="B50" s="46"/>
      <c r="C50" s="46"/>
      <c r="D50" s="46"/>
      <c r="E50" s="46"/>
      <c r="F50" s="136" t="s">
        <v>19</v>
      </c>
      <c r="G50" s="137">
        <f>G44*(1+C45)*(1+C46)*(1-C48)*(1-C49)</f>
        <v>1360760.5</v>
      </c>
    </row>
    <row r="51" spans="1:6" ht="12.75">
      <c r="A51" s="54"/>
      <c r="B51" s="10"/>
      <c r="C51" s="10"/>
      <c r="D51" s="11"/>
      <c r="E51" s="12"/>
      <c r="F51" s="10"/>
    </row>
    <row r="52" spans="1:7" ht="12.75">
      <c r="A52" s="184" t="s">
        <v>20</v>
      </c>
      <c r="B52" s="184"/>
      <c r="C52" s="184"/>
      <c r="D52" s="184"/>
      <c r="E52" s="184"/>
      <c r="F52" s="184"/>
      <c r="G52" s="184"/>
    </row>
    <row r="53" ht="12.75">
      <c r="G53" s="38" t="s">
        <v>55</v>
      </c>
    </row>
    <row r="54" spans="1:7" ht="18" customHeight="1">
      <c r="A54" s="110" t="s">
        <v>33</v>
      </c>
      <c r="B54" s="111">
        <f>G25+G35+G50</f>
        <v>1386153.882</v>
      </c>
      <c r="C54" s="185" t="s">
        <v>32</v>
      </c>
      <c r="D54" s="185"/>
      <c r="E54" s="185"/>
      <c r="F54" s="186" t="e">
        <f>_xlfn.FLOOR.MATH(B54,200)</f>
        <v>#NAME?</v>
      </c>
      <c r="G54" s="186"/>
    </row>
    <row r="55" spans="1:7" ht="18" customHeight="1">
      <c r="A55" s="110"/>
      <c r="B55" s="111"/>
      <c r="C55" s="185"/>
      <c r="D55" s="185"/>
      <c r="E55" s="185"/>
      <c r="F55" s="186"/>
      <c r="G55" s="186"/>
    </row>
    <row r="56" ht="12.75">
      <c r="F56" s="10"/>
    </row>
    <row r="57" spans="4:6" ht="12.75">
      <c r="D57" s="11"/>
      <c r="E57" s="12"/>
      <c r="F57" s="10"/>
    </row>
    <row r="58" spans="4:7" ht="12.75">
      <c r="D58" s="11"/>
      <c r="E58" s="12"/>
      <c r="F58" s="10"/>
      <c r="G58" s="169">
        <v>1386000</v>
      </c>
    </row>
    <row r="59" spans="4:6" ht="12.75">
      <c r="D59" s="11"/>
      <c r="E59" s="14"/>
      <c r="F59" s="24"/>
    </row>
    <row r="60" ht="12.75">
      <c r="D60" s="11"/>
    </row>
    <row r="61" spans="4:5" ht="12.75">
      <c r="D61" s="11"/>
      <c r="E61" s="12"/>
    </row>
    <row r="62" spans="1:6" ht="12.75">
      <c r="A62" s="187"/>
      <c r="B62" s="187"/>
      <c r="C62" s="187"/>
      <c r="D62" s="187"/>
      <c r="E62" s="177"/>
      <c r="F62" s="177"/>
    </row>
    <row r="63" spans="1:6" ht="12.75">
      <c r="A63" s="187"/>
      <c r="B63" s="187"/>
      <c r="C63" s="187"/>
      <c r="D63" s="187"/>
      <c r="E63" s="177"/>
      <c r="F63" s="177"/>
    </row>
    <row r="64" spans="1:6" ht="18">
      <c r="A64" s="187"/>
      <c r="B64" s="187"/>
      <c r="C64" s="187"/>
      <c r="D64" s="187"/>
      <c r="E64" s="178"/>
      <c r="F64" s="178"/>
    </row>
    <row r="65" spans="1:6" ht="12.75">
      <c r="A65" s="187"/>
      <c r="B65" s="187"/>
      <c r="C65" s="187"/>
      <c r="D65" s="187"/>
      <c r="E65" s="174"/>
      <c r="F65" s="174"/>
    </row>
  </sheetData>
  <sheetProtection/>
  <mergeCells count="17">
    <mergeCell ref="B8:G8"/>
    <mergeCell ref="A2:G2"/>
    <mergeCell ref="A3:G3"/>
    <mergeCell ref="A4:G4"/>
    <mergeCell ref="A5:G5"/>
    <mergeCell ref="B7:G7"/>
    <mergeCell ref="A12:G12"/>
    <mergeCell ref="A27:G27"/>
    <mergeCell ref="A37:G37"/>
    <mergeCell ref="A52:G52"/>
    <mergeCell ref="C54:E55"/>
    <mergeCell ref="F54:G55"/>
    <mergeCell ref="A62:D65"/>
    <mergeCell ref="E62:F62"/>
    <mergeCell ref="E63:F63"/>
    <mergeCell ref="E64:F64"/>
    <mergeCell ref="E65:F65"/>
  </mergeCells>
  <printOptions/>
  <pageMargins left="0.7" right="0.7" top="0.75" bottom="0.75" header="0.3" footer="0.3"/>
  <pageSetup cellComments="atEnd"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codeName="Foglio14">
    <tabColor rgb="FFFFFF00"/>
    <pageSetUpPr fitToPage="1"/>
  </sheetPr>
  <dimension ref="A1:N65"/>
  <sheetViews>
    <sheetView view="pageBreakPreview" zoomScaleNormal="85" zoomScaleSheetLayoutView="100" zoomScalePageLayoutView="0" workbookViewId="0" topLeftCell="A8">
      <selection activeCell="F54" sqref="F54:G55"/>
    </sheetView>
  </sheetViews>
  <sheetFormatPr defaultColWidth="9.140625" defaultRowHeight="12.75"/>
  <cols>
    <col min="1" max="1" width="16.140625" style="0" customWidth="1"/>
    <col min="2" max="2" width="30.421875" style="0" customWidth="1"/>
    <col min="3" max="3" width="6.7109375" style="0" customWidth="1"/>
    <col min="4" max="4" width="8.00390625" style="0" bestFit="1" customWidth="1"/>
    <col min="5" max="5" width="14.00390625" style="0" bestFit="1" customWidth="1"/>
    <col min="6" max="6" width="13.57421875" style="0" bestFit="1" customWidth="1"/>
    <col min="7" max="7" width="19.421875" style="0" customWidth="1"/>
    <col min="11" max="11" width="48.140625" style="0" customWidth="1"/>
    <col min="12" max="12" width="10.00390625" style="0" customWidth="1"/>
  </cols>
  <sheetData>
    <row r="1" spans="9:13" ht="12.75" customHeight="1">
      <c r="I1" s="8"/>
      <c r="J1" s="8"/>
      <c r="K1" s="8"/>
      <c r="L1" s="8"/>
      <c r="M1" s="8"/>
    </row>
    <row r="2" spans="1:9" ht="24.75" customHeight="1">
      <c r="A2" s="180" t="s">
        <v>27</v>
      </c>
      <c r="B2" s="180"/>
      <c r="C2" s="180"/>
      <c r="D2" s="180"/>
      <c r="E2" s="180"/>
      <c r="F2" s="180"/>
      <c r="G2" s="180"/>
      <c r="H2" s="48"/>
      <c r="I2" s="8"/>
    </row>
    <row r="3" spans="1:9" ht="18">
      <c r="A3" s="181" t="s">
        <v>49</v>
      </c>
      <c r="B3" s="181"/>
      <c r="C3" s="181"/>
      <c r="D3" s="181"/>
      <c r="E3" s="181"/>
      <c r="F3" s="181"/>
      <c r="G3" s="181"/>
      <c r="H3" s="52"/>
      <c r="I3" s="9"/>
    </row>
    <row r="4" spans="1:9" ht="15">
      <c r="A4" s="182" t="str">
        <f>INTESTAZIONE!A2</f>
        <v>Provincia di Matera - COMUNE DI COLOBRARO</v>
      </c>
      <c r="B4" s="182"/>
      <c r="C4" s="182"/>
      <c r="D4" s="182"/>
      <c r="E4" s="182"/>
      <c r="F4" s="182"/>
      <c r="G4" s="182"/>
      <c r="H4" s="49"/>
      <c r="I4" s="13"/>
    </row>
    <row r="5" spans="1:9" ht="18">
      <c r="A5" s="183" t="str">
        <f>INTESTAZIONE!A3</f>
        <v>Impianto di Produzione di Biometano </v>
      </c>
      <c r="B5" s="183"/>
      <c r="C5" s="183"/>
      <c r="D5" s="183"/>
      <c r="E5" s="183"/>
      <c r="F5" s="183"/>
      <c r="G5" s="183"/>
      <c r="H5" s="50"/>
      <c r="I5" s="13"/>
    </row>
    <row r="6" ht="12.75">
      <c r="I6" s="13"/>
    </row>
    <row r="7" spans="1:9" ht="18.75" customHeight="1">
      <c r="A7" s="109" t="s">
        <v>28</v>
      </c>
      <c r="B7" s="180" t="s">
        <v>63</v>
      </c>
      <c r="C7" s="180"/>
      <c r="D7" s="180"/>
      <c r="E7" s="180"/>
      <c r="F7" s="180"/>
      <c r="G7" s="180"/>
      <c r="H7" s="51"/>
      <c r="I7" s="13"/>
    </row>
    <row r="8" spans="1:9" ht="92.25" customHeight="1">
      <c r="A8" s="109" t="s">
        <v>29</v>
      </c>
      <c r="B8" s="179" t="s">
        <v>62</v>
      </c>
      <c r="C8" s="179"/>
      <c r="D8" s="179"/>
      <c r="E8" s="179"/>
      <c r="F8" s="179"/>
      <c r="G8" s="179"/>
      <c r="I8" s="13"/>
    </row>
    <row r="9" ht="12.75">
      <c r="I9" s="13"/>
    </row>
    <row r="10" spans="1:9" ht="12.75">
      <c r="A10" s="6" t="str">
        <f>INTESTAZIONE!A12</f>
        <v>elenco prezzi Regionale della Basilicata</v>
      </c>
      <c r="C10" s="128">
        <f>INTESTAZIONE!B12</f>
        <v>2023</v>
      </c>
      <c r="G10" s="46" t="s">
        <v>48</v>
      </c>
      <c r="I10" s="13"/>
    </row>
    <row r="11" spans="4:9" ht="14.25" customHeight="1">
      <c r="D11" s="4"/>
      <c r="E11" s="4"/>
      <c r="F11" s="4"/>
      <c r="G11" s="148" t="e">
        <f>G19/F54</f>
        <v>#NAME?</v>
      </c>
      <c r="I11" s="13"/>
    </row>
    <row r="12" spans="1:9" ht="12.75">
      <c r="A12" s="184" t="s">
        <v>34</v>
      </c>
      <c r="B12" s="184"/>
      <c r="C12" s="184"/>
      <c r="D12" s="184"/>
      <c r="E12" s="184"/>
      <c r="F12" s="184"/>
      <c r="G12" s="184"/>
      <c r="I12" s="15"/>
    </row>
    <row r="13" spans="1:9" ht="12.75">
      <c r="A13" s="129" t="s">
        <v>47</v>
      </c>
      <c r="I13" s="15"/>
    </row>
    <row r="14" spans="1:9" ht="13.5" thickBot="1">
      <c r="A14" s="130" t="s">
        <v>5</v>
      </c>
      <c r="B14" s="130" t="s">
        <v>6</v>
      </c>
      <c r="C14" s="130" t="s">
        <v>30</v>
      </c>
      <c r="D14" s="131" t="s">
        <v>8</v>
      </c>
      <c r="E14" s="132" t="s">
        <v>9</v>
      </c>
      <c r="F14" s="130"/>
      <c r="G14" s="132" t="s">
        <v>10</v>
      </c>
      <c r="I14" s="13"/>
    </row>
    <row r="15" spans="1:14" ht="12.75">
      <c r="A15" s="159">
        <v>2085</v>
      </c>
      <c r="B15" s="160" t="str">
        <f>INTESTAZIONE!B16</f>
        <v>Operaio livello C3</v>
      </c>
      <c r="C15" s="160" t="str">
        <f>INTESTAZIONE!C16</f>
        <v>h</v>
      </c>
      <c r="D15" s="158">
        <v>160</v>
      </c>
      <c r="E15" s="161">
        <f>INTESTAZIONE!D16</f>
        <v>23.99</v>
      </c>
      <c r="F15" s="156"/>
      <c r="G15" s="157">
        <f>E15*D15</f>
        <v>3838.3999999999996</v>
      </c>
      <c r="I15" s="13"/>
      <c r="J15" s="57"/>
      <c r="K15" s="60">
        <v>0.1</v>
      </c>
      <c r="L15" s="70" t="e">
        <f>0.1*(E40+E41+#REF!)</f>
        <v>#REF!</v>
      </c>
      <c r="M15" s="61" t="s">
        <v>23</v>
      </c>
      <c r="N15" s="62"/>
    </row>
    <row r="16" spans="1:14" ht="12.75">
      <c r="A16" s="159">
        <v>2084</v>
      </c>
      <c r="B16" s="160" t="str">
        <f>INTESTAZIONE!B17</f>
        <v>Operaio livello C2</v>
      </c>
      <c r="C16" s="160" t="str">
        <f>INTESTAZIONE!C17</f>
        <v>h</v>
      </c>
      <c r="D16" s="158">
        <v>160</v>
      </c>
      <c r="E16" s="161">
        <f>INTESTAZIONE!D17</f>
        <v>22.41</v>
      </c>
      <c r="F16" s="159"/>
      <c r="G16" s="157">
        <f>E16*D16</f>
        <v>3585.6</v>
      </c>
      <c r="I16" s="13"/>
      <c r="J16" s="58"/>
      <c r="K16" s="19">
        <v>0.15</v>
      </c>
      <c r="L16" s="20" t="e">
        <f>0.15*(E40+E41+#REF!)</f>
        <v>#REF!</v>
      </c>
      <c r="M16" s="17" t="s">
        <v>23</v>
      </c>
      <c r="N16" s="63"/>
    </row>
    <row r="17" spans="1:14" ht="12.75">
      <c r="A17" s="159">
        <v>2083</v>
      </c>
      <c r="B17" s="160" t="str">
        <f>INTESTAZIONE!B18</f>
        <v>Operaio livello D2</v>
      </c>
      <c r="C17" s="160" t="str">
        <f>INTESTAZIONE!C18</f>
        <v>h</v>
      </c>
      <c r="D17" s="158">
        <v>150</v>
      </c>
      <c r="E17" s="161">
        <f>INTESTAZIONE!D18</f>
        <v>21.49</v>
      </c>
      <c r="F17" s="159"/>
      <c r="G17" s="157">
        <f>E17*D17</f>
        <v>3223.4999999999995</v>
      </c>
      <c r="I17" s="13"/>
      <c r="J17" s="59"/>
      <c r="K17" s="21" t="s">
        <v>24</v>
      </c>
      <c r="L17" s="22">
        <f>G25+G36</f>
        <v>13469.0875</v>
      </c>
      <c r="M17" s="13" t="s">
        <v>23</v>
      </c>
      <c r="N17" s="64" t="e">
        <f>IF(L15&lt;L17,IF(L17&lt;L16,"ok","falso"),"falso")</f>
        <v>#REF!</v>
      </c>
    </row>
    <row r="18" spans="1:14" ht="12.75">
      <c r="A18" s="159">
        <v>2081</v>
      </c>
      <c r="B18" s="159" t="str">
        <f>INTESTAZIONE!B19</f>
        <v>Operaio livello D1</v>
      </c>
      <c r="C18" s="160" t="s">
        <v>21</v>
      </c>
      <c r="D18" s="158">
        <v>0</v>
      </c>
      <c r="E18" s="161">
        <f>INTESTAZIONE!D19</f>
        <v>19.4</v>
      </c>
      <c r="F18" s="159"/>
      <c r="G18" s="157">
        <f>E18*D18</f>
        <v>0</v>
      </c>
      <c r="I18" s="15"/>
      <c r="J18" s="59"/>
      <c r="K18" s="13"/>
      <c r="L18" s="13"/>
      <c r="M18" s="13"/>
      <c r="N18" s="64"/>
    </row>
    <row r="19" spans="6:14" ht="12.75">
      <c r="F19" s="55" t="s">
        <v>31</v>
      </c>
      <c r="G19" s="72">
        <f>SUM(G15:G18)</f>
        <v>10647.5</v>
      </c>
      <c r="I19" s="17"/>
      <c r="J19" s="59"/>
      <c r="K19" s="13"/>
      <c r="L19" s="13"/>
      <c r="M19" s="13"/>
      <c r="N19" s="64"/>
    </row>
    <row r="20" spans="1:14" ht="12.75">
      <c r="A20" s="53" t="s">
        <v>11</v>
      </c>
      <c r="B20" s="71" t="s">
        <v>17</v>
      </c>
      <c r="C20" s="113">
        <f>INTESTAZIONE!C21</f>
        <v>0.15</v>
      </c>
      <c r="F20" s="55"/>
      <c r="G20" s="72"/>
      <c r="I20" s="17"/>
      <c r="J20" s="59"/>
      <c r="K20" s="13"/>
      <c r="L20" s="13"/>
      <c r="M20" s="13"/>
      <c r="N20" s="64"/>
    </row>
    <row r="21" spans="1:14" ht="13.5" thickBot="1">
      <c r="A21" s="71"/>
      <c r="B21" s="71" t="s">
        <v>18</v>
      </c>
      <c r="C21" s="113">
        <f>INTESTAZIONE!C22</f>
        <v>0.1</v>
      </c>
      <c r="I21" s="17"/>
      <c r="J21" s="65"/>
      <c r="K21" s="66" t="s">
        <v>25</v>
      </c>
      <c r="L21" s="67">
        <f>(G25+G36)/G50*100</f>
        <v>5.998591549295774</v>
      </c>
      <c r="M21" s="68" t="s">
        <v>26</v>
      </c>
      <c r="N21" s="69"/>
    </row>
    <row r="22" spans="1:13" ht="13.5" thickBot="1">
      <c r="A22" s="4"/>
      <c r="B22" s="4"/>
      <c r="C22" s="134"/>
      <c r="J22" s="13"/>
      <c r="K22" s="13"/>
      <c r="L22" s="13"/>
      <c r="M22" s="13"/>
    </row>
    <row r="23" spans="1:13" ht="12.75">
      <c r="A23" s="53"/>
      <c r="B23" s="71"/>
      <c r="C23" s="113"/>
      <c r="J23" s="114"/>
      <c r="K23" s="115"/>
      <c r="L23" s="4"/>
      <c r="M23" s="4"/>
    </row>
    <row r="24" spans="1:13" ht="12.75">
      <c r="A24" s="4"/>
      <c r="B24" s="4"/>
      <c r="C24" s="135"/>
      <c r="G24" s="56">
        <f>D24*E24</f>
        <v>0</v>
      </c>
      <c r="J24" s="116"/>
      <c r="K24" s="117"/>
      <c r="L24" s="4"/>
      <c r="M24" s="4"/>
    </row>
    <row r="25" spans="2:13" ht="15.75">
      <c r="B25" s="108"/>
      <c r="C25" s="108"/>
      <c r="D25" s="108"/>
      <c r="E25" s="108"/>
      <c r="F25" s="136" t="s">
        <v>15</v>
      </c>
      <c r="G25" s="137">
        <f>G19*(1+C20)*(1+C21)*(1-C23)*(1-C24)</f>
        <v>13469.0875</v>
      </c>
      <c r="J25" s="118"/>
      <c r="K25" s="117"/>
      <c r="L25" s="13"/>
      <c r="M25" s="13"/>
    </row>
    <row r="26" spans="1:13" ht="12.75">
      <c r="A26" s="17"/>
      <c r="B26" s="17"/>
      <c r="C26" s="17"/>
      <c r="D26" s="31"/>
      <c r="I26" s="13"/>
      <c r="J26" s="118"/>
      <c r="K26" s="117"/>
      <c r="L26" s="13"/>
      <c r="M26" s="13"/>
    </row>
    <row r="27" spans="1:13" ht="12.75">
      <c r="A27" s="184" t="s">
        <v>35</v>
      </c>
      <c r="B27" s="184"/>
      <c r="C27" s="184"/>
      <c r="D27" s="184"/>
      <c r="E27" s="184"/>
      <c r="F27" s="184"/>
      <c r="G27" s="184"/>
      <c r="I27" s="13"/>
      <c r="J27" s="116"/>
      <c r="K27" s="117"/>
      <c r="L27" s="17"/>
      <c r="M27" s="17"/>
    </row>
    <row r="28" spans="1:13" ht="12.75">
      <c r="A28" s="129" t="str">
        <f>INTESTAZIONE!A27</f>
        <v>Noli: prezziario Regionale della Basilicata - 2020</v>
      </c>
      <c r="I28" s="13"/>
      <c r="J28" s="116"/>
      <c r="K28" s="117"/>
      <c r="L28" s="17"/>
      <c r="M28" s="17"/>
    </row>
    <row r="29" spans="1:13" ht="12.75">
      <c r="A29" s="130" t="s">
        <v>5</v>
      </c>
      <c r="B29" s="130" t="s">
        <v>6</v>
      </c>
      <c r="C29" s="130" t="s">
        <v>30</v>
      </c>
      <c r="D29" s="131" t="s">
        <v>8</v>
      </c>
      <c r="E29" s="132" t="s">
        <v>9</v>
      </c>
      <c r="F29" s="130"/>
      <c r="G29" s="132" t="s">
        <v>10</v>
      </c>
      <c r="I29" s="13"/>
      <c r="J29" s="116"/>
      <c r="K29" s="119"/>
      <c r="L29" s="17"/>
      <c r="M29" s="17"/>
    </row>
    <row r="30" spans="1:14" ht="24">
      <c r="A30" s="152" t="str">
        <f>INTESTAZIONE!A29</f>
        <v>A.01.047.03</v>
      </c>
      <c r="B30" s="153" t="s">
        <v>46</v>
      </c>
      <c r="C30" s="154" t="str">
        <f>INTESTAZIONE!C29</f>
        <v>h</v>
      </c>
      <c r="D30" s="158">
        <v>32</v>
      </c>
      <c r="E30" s="155">
        <f>INTESTAZIONE!D29</f>
        <v>62.48</v>
      </c>
      <c r="F30" s="156"/>
      <c r="G30" s="157">
        <f>E30*D30</f>
        <v>1999.36</v>
      </c>
      <c r="I30" s="13"/>
      <c r="J30" s="116"/>
      <c r="K30" s="117"/>
      <c r="L30" s="47"/>
      <c r="M30" s="47"/>
      <c r="N30" s="47"/>
    </row>
    <row r="31" spans="1:13" ht="12.75">
      <c r="A31" s="152" t="s">
        <v>50</v>
      </c>
      <c r="B31" s="154" t="s">
        <v>51</v>
      </c>
      <c r="C31" s="154" t="str">
        <f>INTESTAZIONE!C30</f>
        <v>h</v>
      </c>
      <c r="D31" s="158">
        <v>32</v>
      </c>
      <c r="E31" s="155">
        <f>INTESTAZIONE!D30</f>
        <v>382.2</v>
      </c>
      <c r="F31" s="156"/>
      <c r="G31" s="157">
        <f>E31*D31</f>
        <v>12230.4</v>
      </c>
      <c r="I31" s="13"/>
      <c r="J31" s="116"/>
      <c r="K31" s="117"/>
      <c r="L31" s="17"/>
      <c r="M31" s="4"/>
    </row>
    <row r="32" spans="1:13" ht="24">
      <c r="A32" s="152" t="s">
        <v>52</v>
      </c>
      <c r="B32" s="153" t="s">
        <v>53</v>
      </c>
      <c r="C32" s="154" t="str">
        <f>INTESTAZIONE!C31</f>
        <v>h</v>
      </c>
      <c r="D32" s="158">
        <v>40</v>
      </c>
      <c r="E32" s="155">
        <f>INTESTAZIONE!D31</f>
        <v>134.86</v>
      </c>
      <c r="F32" s="156"/>
      <c r="G32" s="157">
        <f>E32*D32</f>
        <v>5394.400000000001</v>
      </c>
      <c r="I32" s="17"/>
      <c r="J32" s="116"/>
      <c r="K32" s="120"/>
      <c r="L32" s="17"/>
      <c r="M32" s="4"/>
    </row>
    <row r="33" spans="6:11" ht="12.75">
      <c r="F33" s="138" t="s">
        <v>31</v>
      </c>
      <c r="G33" s="112">
        <f>SUM(G30:G32)</f>
        <v>19624.16</v>
      </c>
      <c r="I33" s="17"/>
      <c r="J33" s="121"/>
      <c r="K33" s="120"/>
    </row>
    <row r="34" spans="7:11" ht="12.75">
      <c r="G34" s="55"/>
      <c r="I34" s="17"/>
      <c r="J34" s="121"/>
      <c r="K34" s="120"/>
    </row>
    <row r="35" spans="2:11" ht="15.75">
      <c r="B35" s="108"/>
      <c r="C35" s="108"/>
      <c r="D35" s="108"/>
      <c r="E35" s="108"/>
      <c r="F35" s="136" t="s">
        <v>16</v>
      </c>
      <c r="G35" s="137">
        <f>G33</f>
        <v>19624.16</v>
      </c>
      <c r="I35" s="17"/>
      <c r="J35" s="122"/>
      <c r="K35" s="117"/>
    </row>
    <row r="36" spans="1:11" ht="12.75">
      <c r="A36" s="54"/>
      <c r="B36" s="10"/>
      <c r="C36" s="10"/>
      <c r="D36" s="11"/>
      <c r="E36" s="12"/>
      <c r="F36" s="10"/>
      <c r="I36" s="17"/>
      <c r="J36" s="123"/>
      <c r="K36" s="117"/>
    </row>
    <row r="37" spans="1:11" ht="12.75">
      <c r="A37" s="184" t="s">
        <v>36</v>
      </c>
      <c r="B37" s="184"/>
      <c r="C37" s="184"/>
      <c r="D37" s="184"/>
      <c r="E37" s="184"/>
      <c r="F37" s="184"/>
      <c r="G37" s="184"/>
      <c r="I37" s="13"/>
      <c r="J37" s="123"/>
      <c r="K37" s="117"/>
    </row>
    <row r="38" spans="1:11" ht="12.75">
      <c r="A38" s="130" t="s">
        <v>22</v>
      </c>
      <c r="B38" s="130" t="s">
        <v>6</v>
      </c>
      <c r="C38" s="130" t="s">
        <v>30</v>
      </c>
      <c r="D38" s="131" t="s">
        <v>8</v>
      </c>
      <c r="E38" s="139" t="s">
        <v>9</v>
      </c>
      <c r="F38" s="140"/>
      <c r="G38" s="132" t="s">
        <v>10</v>
      </c>
      <c r="I38" s="13"/>
      <c r="J38" s="123"/>
      <c r="K38" s="117"/>
    </row>
    <row r="39" spans="1:11" ht="12.75">
      <c r="A39" s="147"/>
      <c r="B39" s="145" t="s">
        <v>54</v>
      </c>
      <c r="C39" s="133" t="s">
        <v>37</v>
      </c>
      <c r="D39" s="141">
        <v>1</v>
      </c>
      <c r="E39" s="142">
        <v>155000</v>
      </c>
      <c r="F39" s="143">
        <v>0</v>
      </c>
      <c r="G39" s="126">
        <v>175000</v>
      </c>
      <c r="I39" s="13"/>
      <c r="J39" s="123"/>
      <c r="K39" s="117"/>
    </row>
    <row r="40" spans="1:11" ht="21.75" customHeight="1">
      <c r="A40" s="147" t="s">
        <v>39</v>
      </c>
      <c r="B40" s="146" t="s">
        <v>38</v>
      </c>
      <c r="C40" s="127" t="s">
        <v>37</v>
      </c>
      <c r="D40" s="141">
        <v>1</v>
      </c>
      <c r="E40" s="142">
        <v>2500</v>
      </c>
      <c r="F40" s="143">
        <v>0</v>
      </c>
      <c r="G40" s="126">
        <v>2500</v>
      </c>
      <c r="I40" s="13"/>
      <c r="J40" s="123"/>
      <c r="K40" s="117"/>
    </row>
    <row r="41" spans="1:11" ht="30" customHeight="1">
      <c r="A41" s="147"/>
      <c r="B41" s="146"/>
      <c r="C41" s="127"/>
      <c r="D41" s="141"/>
      <c r="E41" s="142"/>
      <c r="F41" s="143"/>
      <c r="G41" s="126">
        <f>E41*D41*(1-F41)</f>
        <v>0</v>
      </c>
      <c r="I41" s="13"/>
      <c r="J41" s="123"/>
      <c r="K41" s="117"/>
    </row>
    <row r="42" spans="1:11" ht="12.75">
      <c r="A42" s="147"/>
      <c r="B42" s="146"/>
      <c r="C42" s="127"/>
      <c r="D42" s="141"/>
      <c r="E42" s="142"/>
      <c r="F42" s="143"/>
      <c r="G42" s="126">
        <f>E42*D42*(1-F42)</f>
        <v>0</v>
      </c>
      <c r="I42" s="13"/>
      <c r="J42" s="123"/>
      <c r="K42" s="117"/>
    </row>
    <row r="43" spans="1:11" ht="12.75">
      <c r="A43" s="147"/>
      <c r="B43" s="146"/>
      <c r="C43" s="127"/>
      <c r="D43" s="141"/>
      <c r="E43" s="142"/>
      <c r="F43" s="143"/>
      <c r="G43" s="126">
        <f>E43*D43*(1-F43)</f>
        <v>0</v>
      </c>
      <c r="I43" s="13"/>
      <c r="J43" s="123"/>
      <c r="K43" s="117"/>
    </row>
    <row r="44" spans="6:11" ht="13.5" thickBot="1">
      <c r="F44" s="138" t="s">
        <v>31</v>
      </c>
      <c r="G44" s="112">
        <f>SUM(G39:G43)</f>
        <v>177500</v>
      </c>
      <c r="I44" s="13"/>
      <c r="J44" s="124"/>
      <c r="K44" s="125"/>
    </row>
    <row r="45" spans="1:9" ht="12.75">
      <c r="A45" s="53" t="s">
        <v>11</v>
      </c>
      <c r="B45" s="71" t="s">
        <v>17</v>
      </c>
      <c r="C45" s="113">
        <f>IF(A39="Listino Prezziario",0%,INTESTAZIONE!C34)</f>
        <v>0.15</v>
      </c>
      <c r="F45" s="138"/>
      <c r="G45" s="112"/>
      <c r="I45" s="13"/>
    </row>
    <row r="46" spans="1:9" ht="12.75">
      <c r="A46" s="71"/>
      <c r="B46" s="71" t="s">
        <v>18</v>
      </c>
      <c r="C46" s="113">
        <f>IF(A39="Listino Prezziario",0%,INTESTAZIONE!C35)</f>
        <v>0.1</v>
      </c>
      <c r="I46" s="13"/>
    </row>
    <row r="47" spans="1:9" ht="12.75">
      <c r="A47" s="4"/>
      <c r="B47" s="4"/>
      <c r="C47" s="134"/>
      <c r="I47" s="13"/>
    </row>
    <row r="48" spans="1:9" ht="12.75">
      <c r="A48" s="53"/>
      <c r="B48" s="71"/>
      <c r="C48" s="113"/>
      <c r="I48" s="15"/>
    </row>
    <row r="49" spans="1:3" ht="12.75">
      <c r="A49" s="4"/>
      <c r="B49" s="4"/>
      <c r="C49" s="135"/>
    </row>
    <row r="50" spans="1:7" ht="15.75">
      <c r="A50" s="46"/>
      <c r="B50" s="46"/>
      <c r="C50" s="46"/>
      <c r="D50" s="46"/>
      <c r="E50" s="46"/>
      <c r="F50" s="136" t="s">
        <v>19</v>
      </c>
      <c r="G50" s="137">
        <f>G44*(1+C45)*(1+C46)*(1-C48)*(1-C49)</f>
        <v>224537.5</v>
      </c>
    </row>
    <row r="51" spans="1:6" ht="12.75">
      <c r="A51" s="54"/>
      <c r="B51" s="10"/>
      <c r="C51" s="10"/>
      <c r="D51" s="11"/>
      <c r="E51" s="12"/>
      <c r="F51" s="10"/>
    </row>
    <row r="52" spans="1:7" ht="12.75">
      <c r="A52" s="184" t="s">
        <v>20</v>
      </c>
      <c r="B52" s="184"/>
      <c r="C52" s="184"/>
      <c r="D52" s="184"/>
      <c r="E52" s="184"/>
      <c r="F52" s="184"/>
      <c r="G52" s="184"/>
    </row>
    <row r="53" ht="12.75">
      <c r="G53" s="38" t="s">
        <v>55</v>
      </c>
    </row>
    <row r="54" spans="1:7" ht="18" customHeight="1">
      <c r="A54" s="110" t="s">
        <v>33</v>
      </c>
      <c r="B54" s="111">
        <f>G25+G35+G50</f>
        <v>257630.7475</v>
      </c>
      <c r="C54" s="185" t="s">
        <v>32</v>
      </c>
      <c r="D54" s="185"/>
      <c r="E54" s="185"/>
      <c r="F54" s="186" t="e">
        <f>_xlfn.FLOOR.MATH(B54,250)</f>
        <v>#NAME?</v>
      </c>
      <c r="G54" s="186"/>
    </row>
    <row r="55" spans="1:7" ht="18" customHeight="1">
      <c r="A55" s="110"/>
      <c r="B55" s="111"/>
      <c r="C55" s="185"/>
      <c r="D55" s="185"/>
      <c r="E55" s="185"/>
      <c r="F55" s="186"/>
      <c r="G55" s="186"/>
    </row>
    <row r="56" ht="12.75">
      <c r="F56" s="10"/>
    </row>
    <row r="57" spans="4:6" ht="12.75">
      <c r="D57" s="11"/>
      <c r="E57" s="12"/>
      <c r="F57" s="10"/>
    </row>
    <row r="58" spans="4:6" ht="12.75">
      <c r="D58" s="11"/>
      <c r="E58" s="12"/>
      <c r="F58" s="10"/>
    </row>
    <row r="59" spans="4:7" ht="12.75">
      <c r="D59" s="11"/>
      <c r="E59" s="14"/>
      <c r="F59" s="24"/>
      <c r="G59" s="169">
        <v>257500</v>
      </c>
    </row>
    <row r="60" ht="12.75">
      <c r="D60" s="11"/>
    </row>
    <row r="61" spans="4:5" ht="12.75">
      <c r="D61" s="11"/>
      <c r="E61" s="12"/>
    </row>
    <row r="62" spans="1:6" ht="12.75">
      <c r="A62" s="187"/>
      <c r="B62" s="187"/>
      <c r="C62" s="187"/>
      <c r="D62" s="187"/>
      <c r="E62" s="177"/>
      <c r="F62" s="177"/>
    </row>
    <row r="63" spans="1:6" ht="12.75">
      <c r="A63" s="187"/>
      <c r="B63" s="187"/>
      <c r="C63" s="187"/>
      <c r="D63" s="187"/>
      <c r="E63" s="177"/>
      <c r="F63" s="177"/>
    </row>
    <row r="64" spans="1:6" ht="18">
      <c r="A64" s="187"/>
      <c r="B64" s="187"/>
      <c r="C64" s="187"/>
      <c r="D64" s="187"/>
      <c r="E64" s="178"/>
      <c r="F64" s="178"/>
    </row>
    <row r="65" spans="1:6" ht="12.75">
      <c r="A65" s="187"/>
      <c r="B65" s="187"/>
      <c r="C65" s="187"/>
      <c r="D65" s="187"/>
      <c r="E65" s="174"/>
      <c r="F65" s="174"/>
    </row>
  </sheetData>
  <sheetProtection/>
  <mergeCells count="17">
    <mergeCell ref="B8:G8"/>
    <mergeCell ref="A2:G2"/>
    <mergeCell ref="A3:G3"/>
    <mergeCell ref="A4:G4"/>
    <mergeCell ref="A5:G5"/>
    <mergeCell ref="B7:G7"/>
    <mergeCell ref="A12:G12"/>
    <mergeCell ref="A27:G27"/>
    <mergeCell ref="A52:G52"/>
    <mergeCell ref="C54:E55"/>
    <mergeCell ref="F54:G55"/>
    <mergeCell ref="A37:G37"/>
    <mergeCell ref="A62:D65"/>
    <mergeCell ref="E62:F62"/>
    <mergeCell ref="E63:F63"/>
    <mergeCell ref="E64:F64"/>
    <mergeCell ref="E65:F65"/>
  </mergeCells>
  <printOptions/>
  <pageMargins left="0.7" right="0.7" top="0.75" bottom="0.75" header="0.3" footer="0.3"/>
  <pageSetup cellComments="atEnd"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Foglio17">
    <tabColor rgb="FFFFFF00"/>
    <pageSetUpPr fitToPage="1"/>
  </sheetPr>
  <dimension ref="A1:N64"/>
  <sheetViews>
    <sheetView view="pageBreakPreview" zoomScaleNormal="85" zoomScaleSheetLayoutView="100" zoomScalePageLayoutView="0" workbookViewId="0" topLeftCell="A5">
      <selection activeCell="G11" sqref="G11"/>
    </sheetView>
  </sheetViews>
  <sheetFormatPr defaultColWidth="9.140625" defaultRowHeight="12.75"/>
  <cols>
    <col min="1" max="1" width="16.140625" style="0" customWidth="1"/>
    <col min="2" max="2" width="30.421875" style="0" customWidth="1"/>
    <col min="3" max="3" width="6.7109375" style="0" customWidth="1"/>
    <col min="4" max="4" width="8.00390625" style="0" bestFit="1" customWidth="1"/>
    <col min="5" max="5" width="13.00390625" style="0" bestFit="1" customWidth="1"/>
    <col min="6" max="6" width="13.57421875" style="0" bestFit="1" customWidth="1"/>
    <col min="7" max="7" width="19.421875" style="0" customWidth="1"/>
    <col min="11" max="11" width="48.140625" style="0" customWidth="1"/>
    <col min="12" max="12" width="10.00390625" style="0" customWidth="1"/>
  </cols>
  <sheetData>
    <row r="1" spans="9:13" ht="12.75" customHeight="1">
      <c r="I1" s="8"/>
      <c r="J1" s="8"/>
      <c r="K1" s="8"/>
      <c r="L1" s="8"/>
      <c r="M1" s="8"/>
    </row>
    <row r="2" spans="1:9" ht="24.75" customHeight="1">
      <c r="A2" s="180" t="s">
        <v>27</v>
      </c>
      <c r="B2" s="180"/>
      <c r="C2" s="180"/>
      <c r="D2" s="180"/>
      <c r="E2" s="180"/>
      <c r="F2" s="180"/>
      <c r="G2" s="180"/>
      <c r="H2" s="48"/>
      <c r="I2" s="8"/>
    </row>
    <row r="3" spans="1:9" ht="18">
      <c r="A3" s="181" t="s">
        <v>49</v>
      </c>
      <c r="B3" s="181"/>
      <c r="C3" s="181"/>
      <c r="D3" s="181"/>
      <c r="E3" s="181"/>
      <c r="F3" s="181"/>
      <c r="G3" s="181"/>
      <c r="H3" s="52"/>
      <c r="I3" s="9"/>
    </row>
    <row r="4" spans="1:9" ht="15">
      <c r="A4" s="182" t="str">
        <f>INTESTAZIONE!A2</f>
        <v>Provincia di Matera - COMUNE DI COLOBRARO</v>
      </c>
      <c r="B4" s="182"/>
      <c r="C4" s="182"/>
      <c r="D4" s="182"/>
      <c r="E4" s="182"/>
      <c r="F4" s="182"/>
      <c r="G4" s="182"/>
      <c r="H4" s="49"/>
      <c r="I4" s="13"/>
    </row>
    <row r="5" spans="1:9" ht="18">
      <c r="A5" s="183" t="str">
        <f>INTESTAZIONE!A3</f>
        <v>Impianto di Produzione di Biometano </v>
      </c>
      <c r="B5" s="183"/>
      <c r="C5" s="183"/>
      <c r="D5" s="183"/>
      <c r="E5" s="183"/>
      <c r="F5" s="183"/>
      <c r="G5" s="183"/>
      <c r="H5" s="50"/>
      <c r="I5" s="13"/>
    </row>
    <row r="6" ht="12.75">
      <c r="I6" s="13"/>
    </row>
    <row r="7" spans="1:9" ht="18.75" customHeight="1">
      <c r="A7" s="109" t="s">
        <v>28</v>
      </c>
      <c r="B7" s="180" t="s">
        <v>65</v>
      </c>
      <c r="C7" s="180"/>
      <c r="D7" s="180"/>
      <c r="E7" s="180"/>
      <c r="F7" s="180"/>
      <c r="G7" s="180"/>
      <c r="H7" s="51"/>
      <c r="I7" s="13"/>
    </row>
    <row r="8" spans="1:9" ht="54.75" customHeight="1">
      <c r="A8" s="109" t="s">
        <v>29</v>
      </c>
      <c r="B8" s="179" t="s">
        <v>64</v>
      </c>
      <c r="C8" s="179"/>
      <c r="D8" s="179"/>
      <c r="E8" s="179"/>
      <c r="F8" s="179"/>
      <c r="G8" s="179"/>
      <c r="I8" s="13"/>
    </row>
    <row r="9" ht="12.75">
      <c r="I9" s="13"/>
    </row>
    <row r="10" spans="1:9" ht="12.75">
      <c r="A10" s="6" t="str">
        <f>INTESTAZIONE!A12</f>
        <v>elenco prezzi Regionale della Basilicata</v>
      </c>
      <c r="C10" s="128">
        <f>INTESTAZIONE!B12</f>
        <v>2023</v>
      </c>
      <c r="G10" s="46" t="s">
        <v>48</v>
      </c>
      <c r="I10" s="13"/>
    </row>
    <row r="11" spans="4:9" ht="15" customHeight="1">
      <c r="D11" s="4"/>
      <c r="E11" s="4"/>
      <c r="F11" s="4"/>
      <c r="G11" s="148" t="e">
        <f>G19/F54</f>
        <v>#NAME?</v>
      </c>
      <c r="I11" s="13"/>
    </row>
    <row r="12" spans="1:9" ht="12.75">
      <c r="A12" s="184" t="s">
        <v>34</v>
      </c>
      <c r="B12" s="184"/>
      <c r="C12" s="184"/>
      <c r="D12" s="184"/>
      <c r="E12" s="184"/>
      <c r="F12" s="184"/>
      <c r="G12" s="184"/>
      <c r="I12" s="15"/>
    </row>
    <row r="13" spans="1:9" ht="12.75">
      <c r="A13" s="129" t="s">
        <v>47</v>
      </c>
      <c r="I13" s="15"/>
    </row>
    <row r="14" spans="1:9" ht="24.75" thickBot="1">
      <c r="A14" s="130" t="s">
        <v>5</v>
      </c>
      <c r="B14" s="130" t="s">
        <v>6</v>
      </c>
      <c r="C14" s="130" t="s">
        <v>30</v>
      </c>
      <c r="D14" s="131" t="s">
        <v>8</v>
      </c>
      <c r="E14" s="132" t="s">
        <v>9</v>
      </c>
      <c r="F14" s="130"/>
      <c r="G14" s="132" t="s">
        <v>10</v>
      </c>
      <c r="I14" s="13"/>
    </row>
    <row r="15" spans="1:14" ht="12.75">
      <c r="A15" s="159">
        <v>2085</v>
      </c>
      <c r="B15" s="160" t="str">
        <f>INTESTAZIONE!B16</f>
        <v>Operaio livello C3</v>
      </c>
      <c r="C15" s="160" t="str">
        <f>INTESTAZIONE!C16</f>
        <v>h</v>
      </c>
      <c r="D15" s="158">
        <v>120</v>
      </c>
      <c r="E15" s="161">
        <f>INTESTAZIONE!D16</f>
        <v>23.99</v>
      </c>
      <c r="F15" s="156"/>
      <c r="G15" s="157">
        <f>E15*D15</f>
        <v>2878.7999999999997</v>
      </c>
      <c r="I15" s="13"/>
      <c r="J15" s="57"/>
      <c r="K15" s="60">
        <v>0.1</v>
      </c>
      <c r="L15" s="70" t="e">
        <f>0.1*(E39+E40+#REF!)</f>
        <v>#REF!</v>
      </c>
      <c r="M15" s="61" t="s">
        <v>23</v>
      </c>
      <c r="N15" s="62"/>
    </row>
    <row r="16" spans="1:14" ht="12.75">
      <c r="A16" s="159">
        <v>2084</v>
      </c>
      <c r="B16" s="160" t="str">
        <f>INTESTAZIONE!B17</f>
        <v>Operaio livello C2</v>
      </c>
      <c r="C16" s="160" t="str">
        <f>INTESTAZIONE!C17</f>
        <v>h</v>
      </c>
      <c r="D16" s="158">
        <v>120</v>
      </c>
      <c r="E16" s="161">
        <f>INTESTAZIONE!D17</f>
        <v>22.41</v>
      </c>
      <c r="F16" s="159"/>
      <c r="G16" s="157">
        <f>E16*D16</f>
        <v>2689.2</v>
      </c>
      <c r="I16" s="13"/>
      <c r="J16" s="58"/>
      <c r="K16" s="19">
        <v>0.15</v>
      </c>
      <c r="L16" s="20" t="e">
        <f>0.15*(E39+E40+#REF!)</f>
        <v>#REF!</v>
      </c>
      <c r="M16" s="17" t="s">
        <v>23</v>
      </c>
      <c r="N16" s="63"/>
    </row>
    <row r="17" spans="1:14" ht="12.75">
      <c r="A17" s="159">
        <v>2083</v>
      </c>
      <c r="B17" s="160" t="str">
        <f>INTESTAZIONE!B18</f>
        <v>Operaio livello D2</v>
      </c>
      <c r="C17" s="160" t="str">
        <f>INTESTAZIONE!C18</f>
        <v>h</v>
      </c>
      <c r="D17" s="158">
        <v>120</v>
      </c>
      <c r="E17" s="161">
        <f>INTESTAZIONE!D18</f>
        <v>21.49</v>
      </c>
      <c r="F17" s="159"/>
      <c r="G17" s="157">
        <f>E17*D17</f>
        <v>2578.7999999999997</v>
      </c>
      <c r="I17" s="13"/>
      <c r="J17" s="59"/>
      <c r="K17" s="21" t="s">
        <v>24</v>
      </c>
      <c r="L17" s="22">
        <f>G25+G35</f>
        <v>25393.381999999998</v>
      </c>
      <c r="M17" s="13" t="s">
        <v>23</v>
      </c>
      <c r="N17" s="64" t="e">
        <f>IF(L15&lt;L17,IF(L17&lt;L16,"ok","falso"),"falso")</f>
        <v>#REF!</v>
      </c>
    </row>
    <row r="18" spans="1:14" ht="12.75">
      <c r="A18" s="159">
        <v>2081</v>
      </c>
      <c r="B18" s="159" t="str">
        <f>INTESTAZIONE!B19</f>
        <v>Operaio livello D1</v>
      </c>
      <c r="C18" s="160" t="s">
        <v>21</v>
      </c>
      <c r="D18" s="158">
        <v>0</v>
      </c>
      <c r="E18" s="161">
        <f>INTESTAZIONE!D19</f>
        <v>19.4</v>
      </c>
      <c r="F18" s="159"/>
      <c r="G18" s="157">
        <f>E18*D18</f>
        <v>0</v>
      </c>
      <c r="I18" s="15"/>
      <c r="J18" s="59"/>
      <c r="K18" s="13"/>
      <c r="L18" s="13"/>
      <c r="M18" s="13"/>
      <c r="N18" s="64"/>
    </row>
    <row r="19" spans="6:14" ht="12.75">
      <c r="F19" s="55" t="s">
        <v>31</v>
      </c>
      <c r="G19" s="72">
        <f>SUM(G15:G18)</f>
        <v>8146.799999999999</v>
      </c>
      <c r="I19" s="17"/>
      <c r="J19" s="59"/>
      <c r="K19" s="13"/>
      <c r="L19" s="13"/>
      <c r="M19" s="13"/>
      <c r="N19" s="64"/>
    </row>
    <row r="20" spans="1:14" ht="12.75">
      <c r="A20" s="53" t="s">
        <v>11</v>
      </c>
      <c r="B20" s="71" t="s">
        <v>17</v>
      </c>
      <c r="C20" s="113">
        <f>INTESTAZIONE!C21</f>
        <v>0.15</v>
      </c>
      <c r="F20" s="55"/>
      <c r="G20" s="72"/>
      <c r="I20" s="17"/>
      <c r="J20" s="59"/>
      <c r="K20" s="13"/>
      <c r="L20" s="13"/>
      <c r="M20" s="13"/>
      <c r="N20" s="64"/>
    </row>
    <row r="21" spans="1:14" ht="13.5" thickBot="1">
      <c r="A21" s="71"/>
      <c r="B21" s="71" t="s">
        <v>18</v>
      </c>
      <c r="C21" s="113">
        <f>INTESTAZIONE!C22</f>
        <v>0.1</v>
      </c>
      <c r="I21" s="17"/>
      <c r="J21" s="65"/>
      <c r="K21" s="66" t="s">
        <v>25</v>
      </c>
      <c r="L21" s="67" t="e">
        <f>(G25+G35)/G49*100</f>
        <v>#DIV/0!</v>
      </c>
      <c r="M21" s="68" t="s">
        <v>26</v>
      </c>
      <c r="N21" s="69"/>
    </row>
    <row r="22" spans="1:13" ht="13.5" thickBot="1">
      <c r="A22" s="4"/>
      <c r="B22" s="4"/>
      <c r="C22" s="134"/>
      <c r="J22" s="13"/>
      <c r="K22" s="13"/>
      <c r="L22" s="13"/>
      <c r="M22" s="13"/>
    </row>
    <row r="23" spans="1:13" ht="12.75">
      <c r="A23" s="53"/>
      <c r="B23" s="71"/>
      <c r="C23" s="113"/>
      <c r="J23" s="114"/>
      <c r="K23" s="115"/>
      <c r="L23" s="4"/>
      <c r="M23" s="4"/>
    </row>
    <row r="24" spans="1:13" ht="12.75">
      <c r="A24" s="4"/>
      <c r="B24" s="4"/>
      <c r="C24" s="135"/>
      <c r="G24" s="56">
        <f>D24*E24</f>
        <v>0</v>
      </c>
      <c r="J24" s="116"/>
      <c r="K24" s="117"/>
      <c r="L24" s="4"/>
      <c r="M24" s="4"/>
    </row>
    <row r="25" spans="2:13" ht="15.75">
      <c r="B25" s="108"/>
      <c r="C25" s="108"/>
      <c r="D25" s="108"/>
      <c r="E25" s="108"/>
      <c r="F25" s="136" t="s">
        <v>15</v>
      </c>
      <c r="G25" s="137">
        <f>G19*(1+C20)*(1+C21)*(1-C23)*(1-C24)</f>
        <v>10305.702</v>
      </c>
      <c r="J25" s="118"/>
      <c r="K25" s="117"/>
      <c r="L25" s="13"/>
      <c r="M25" s="13"/>
    </row>
    <row r="26" spans="1:13" ht="12.75">
      <c r="A26" s="17"/>
      <c r="B26" s="17"/>
      <c r="C26" s="17"/>
      <c r="D26" s="31"/>
      <c r="I26" s="13"/>
      <c r="J26" s="118"/>
      <c r="K26" s="117"/>
      <c r="L26" s="13"/>
      <c r="M26" s="13"/>
    </row>
    <row r="27" spans="1:13" ht="12.75">
      <c r="A27" s="184" t="s">
        <v>35</v>
      </c>
      <c r="B27" s="184"/>
      <c r="C27" s="184"/>
      <c r="D27" s="184"/>
      <c r="E27" s="184"/>
      <c r="F27" s="184"/>
      <c r="G27" s="184"/>
      <c r="I27" s="13"/>
      <c r="J27" s="116"/>
      <c r="K27" s="117"/>
      <c r="L27" s="17"/>
      <c r="M27" s="17"/>
    </row>
    <row r="28" spans="1:13" ht="12.75">
      <c r="A28" s="129" t="str">
        <f>INTESTAZIONE!A27</f>
        <v>Noli: prezziario Regionale della Basilicata - 2020</v>
      </c>
      <c r="I28" s="13"/>
      <c r="J28" s="116"/>
      <c r="K28" s="117"/>
      <c r="L28" s="17"/>
      <c r="M28" s="17"/>
    </row>
    <row r="29" spans="1:13" ht="24">
      <c r="A29" s="130" t="s">
        <v>5</v>
      </c>
      <c r="B29" s="130" t="s">
        <v>6</v>
      </c>
      <c r="C29" s="130" t="s">
        <v>30</v>
      </c>
      <c r="D29" s="131" t="s">
        <v>8</v>
      </c>
      <c r="E29" s="132" t="s">
        <v>9</v>
      </c>
      <c r="F29" s="130"/>
      <c r="G29" s="132" t="s">
        <v>10</v>
      </c>
      <c r="I29" s="13"/>
      <c r="J29" s="116"/>
      <c r="K29" s="119"/>
      <c r="L29" s="17"/>
      <c r="M29" s="17"/>
    </row>
    <row r="30" spans="1:14" ht="24">
      <c r="A30" s="152" t="str">
        <f>INTESTAZIONE!A29</f>
        <v>A.01.047.03</v>
      </c>
      <c r="B30" s="153" t="s">
        <v>46</v>
      </c>
      <c r="C30" s="154" t="str">
        <f>INTESTAZIONE!C29</f>
        <v>h</v>
      </c>
      <c r="D30" s="158">
        <v>40</v>
      </c>
      <c r="E30" s="155">
        <f>INTESTAZIONE!D29</f>
        <v>62.48</v>
      </c>
      <c r="F30" s="156"/>
      <c r="G30" s="157">
        <f>E30*D30</f>
        <v>2499.2</v>
      </c>
      <c r="I30" s="13"/>
      <c r="J30" s="116"/>
      <c r="K30" s="117"/>
      <c r="L30" s="47"/>
      <c r="M30" s="47"/>
      <c r="N30" s="47"/>
    </row>
    <row r="31" spans="1:13" ht="12.75">
      <c r="A31" s="152" t="s">
        <v>50</v>
      </c>
      <c r="B31" s="154" t="s">
        <v>51</v>
      </c>
      <c r="C31" s="154" t="str">
        <f>INTESTAZIONE!C30</f>
        <v>h</v>
      </c>
      <c r="D31" s="158">
        <v>16</v>
      </c>
      <c r="E31" s="155">
        <f>INTESTAZIONE!D30</f>
        <v>382.2</v>
      </c>
      <c r="F31" s="156"/>
      <c r="G31" s="157">
        <f>E31*D31</f>
        <v>6115.2</v>
      </c>
      <c r="I31" s="13"/>
      <c r="J31" s="116"/>
      <c r="K31" s="117"/>
      <c r="L31" s="17"/>
      <c r="M31" s="4"/>
    </row>
    <row r="32" spans="1:13" ht="24">
      <c r="A32" s="152" t="s">
        <v>52</v>
      </c>
      <c r="B32" s="153" t="s">
        <v>53</v>
      </c>
      <c r="C32" s="154" t="str">
        <f>INTESTAZIONE!C31</f>
        <v>h</v>
      </c>
      <c r="D32" s="158">
        <v>48</v>
      </c>
      <c r="E32" s="155">
        <f>INTESTAZIONE!D31</f>
        <v>134.86</v>
      </c>
      <c r="F32" s="156"/>
      <c r="G32" s="157">
        <f>E32*D32</f>
        <v>6473.280000000001</v>
      </c>
      <c r="I32" s="17"/>
      <c r="J32" s="116"/>
      <c r="K32" s="120"/>
      <c r="L32" s="17"/>
      <c r="M32" s="4"/>
    </row>
    <row r="33" spans="6:11" ht="12.75">
      <c r="F33" s="138" t="s">
        <v>31</v>
      </c>
      <c r="G33" s="112">
        <f>SUM(G30:G32)</f>
        <v>15087.68</v>
      </c>
      <c r="I33" s="17"/>
      <c r="J33" s="121"/>
      <c r="K33" s="120"/>
    </row>
    <row r="34" spans="7:11" ht="12.75">
      <c r="G34" s="55"/>
      <c r="I34" s="17"/>
      <c r="J34" s="122"/>
      <c r="K34" s="117"/>
    </row>
    <row r="35" spans="2:11" ht="15.75">
      <c r="B35" s="108"/>
      <c r="C35" s="108"/>
      <c r="D35" s="108"/>
      <c r="E35" s="108"/>
      <c r="F35" s="136" t="s">
        <v>16</v>
      </c>
      <c r="G35" s="137">
        <f>G33</f>
        <v>15087.68</v>
      </c>
      <c r="I35" s="17"/>
      <c r="J35" s="123"/>
      <c r="K35" s="117"/>
    </row>
    <row r="36" spans="1:11" ht="12.75">
      <c r="A36" s="54"/>
      <c r="B36" s="10"/>
      <c r="C36" s="10"/>
      <c r="D36" s="11"/>
      <c r="E36" s="12"/>
      <c r="F36" s="10"/>
      <c r="I36" s="13"/>
      <c r="J36" s="123"/>
      <c r="K36" s="117"/>
    </row>
    <row r="37" spans="1:11" ht="12.75">
      <c r="A37" s="184" t="s">
        <v>36</v>
      </c>
      <c r="B37" s="184"/>
      <c r="C37" s="184"/>
      <c r="D37" s="184"/>
      <c r="E37" s="184"/>
      <c r="F37" s="184"/>
      <c r="G37" s="184"/>
      <c r="I37" s="13"/>
      <c r="J37" s="123"/>
      <c r="K37" s="117"/>
    </row>
    <row r="38" spans="1:11" ht="24">
      <c r="A38" s="130" t="s">
        <v>22</v>
      </c>
      <c r="B38" s="130" t="s">
        <v>6</v>
      </c>
      <c r="C38" s="130" t="s">
        <v>30</v>
      </c>
      <c r="D38" s="131" t="s">
        <v>8</v>
      </c>
      <c r="E38" s="139" t="s">
        <v>9</v>
      </c>
      <c r="F38" s="140"/>
      <c r="G38" s="132" t="s">
        <v>10</v>
      </c>
      <c r="I38" s="13"/>
      <c r="J38" s="123"/>
      <c r="K38" s="117"/>
    </row>
    <row r="39" spans="1:11" ht="13.5" customHeight="1">
      <c r="A39" s="147"/>
      <c r="B39" s="145" t="s">
        <v>54</v>
      </c>
      <c r="C39" s="133" t="s">
        <v>37</v>
      </c>
      <c r="D39" s="141">
        <v>1</v>
      </c>
      <c r="E39" s="142">
        <v>420000</v>
      </c>
      <c r="F39" s="143">
        <v>0</v>
      </c>
      <c r="G39" s="126">
        <v>470000</v>
      </c>
      <c r="I39" s="13"/>
      <c r="J39" s="123"/>
      <c r="K39" s="117"/>
    </row>
    <row r="40" spans="1:11" ht="30" customHeight="1">
      <c r="A40" s="147" t="s">
        <v>39</v>
      </c>
      <c r="B40" s="146" t="s">
        <v>38</v>
      </c>
      <c r="C40" s="127" t="s">
        <v>37</v>
      </c>
      <c r="D40" s="141">
        <v>1</v>
      </c>
      <c r="E40" s="142">
        <v>1000</v>
      </c>
      <c r="F40" s="143">
        <v>0</v>
      </c>
      <c r="G40" s="126">
        <v>3000</v>
      </c>
      <c r="I40" s="13"/>
      <c r="J40" s="123"/>
      <c r="K40" s="117"/>
    </row>
    <row r="41" spans="1:11" ht="12.75">
      <c r="A41" s="147"/>
      <c r="B41" s="146"/>
      <c r="C41" s="127"/>
      <c r="D41" s="141"/>
      <c r="E41" s="142"/>
      <c r="F41" s="143"/>
      <c r="G41" s="126">
        <f>E41*D41*(1-F41)</f>
        <v>0</v>
      </c>
      <c r="I41" s="13"/>
      <c r="J41" s="123"/>
      <c r="K41" s="117"/>
    </row>
    <row r="42" spans="1:11" ht="12.75">
      <c r="A42" s="147"/>
      <c r="B42" s="146"/>
      <c r="C42" s="127"/>
      <c r="D42" s="141"/>
      <c r="E42" s="142"/>
      <c r="F42" s="143"/>
      <c r="G42" s="126">
        <f>E42*D42*(1-F42)</f>
        <v>0</v>
      </c>
      <c r="I42" s="13"/>
      <c r="J42" s="123"/>
      <c r="K42" s="117"/>
    </row>
    <row r="43" spans="1:11" ht="13.5" thickBot="1">
      <c r="A43" s="147"/>
      <c r="B43" s="146"/>
      <c r="C43" s="127"/>
      <c r="D43" s="141"/>
      <c r="E43" s="142"/>
      <c r="F43" s="143"/>
      <c r="G43" s="126">
        <f>E43*D43*(1-F43)</f>
        <v>0</v>
      </c>
      <c r="I43" s="13"/>
      <c r="J43" s="124"/>
      <c r="K43" s="125"/>
    </row>
    <row r="44" spans="6:9" ht="12.75">
      <c r="F44" s="138" t="s">
        <v>31</v>
      </c>
      <c r="G44" s="112">
        <f>SUM(G39:G43)</f>
        <v>473000</v>
      </c>
      <c r="I44" s="13"/>
    </row>
    <row r="45" spans="1:9" ht="12.75">
      <c r="A45" s="53" t="s">
        <v>11</v>
      </c>
      <c r="B45" s="71" t="s">
        <v>17</v>
      </c>
      <c r="C45" s="113">
        <f>IF(A39="Listino Prezziario",0%,INTESTAZIONE!C34)</f>
        <v>0.15</v>
      </c>
      <c r="F45" s="138"/>
      <c r="G45" s="112"/>
      <c r="I45" s="13"/>
    </row>
    <row r="46" spans="1:9" ht="12.75">
      <c r="A46" s="71"/>
      <c r="B46" s="71" t="s">
        <v>18</v>
      </c>
      <c r="C46" s="113">
        <f>IF(A39="Listino Prezziario",0%,INTESTAZIONE!C35)</f>
        <v>0.1</v>
      </c>
      <c r="I46" s="13"/>
    </row>
    <row r="47" spans="1:9" ht="12.75">
      <c r="A47" s="4"/>
      <c r="B47" s="4"/>
      <c r="C47" s="134"/>
      <c r="I47" s="15"/>
    </row>
    <row r="48" spans="1:3" ht="12.75">
      <c r="A48" s="53"/>
      <c r="B48" s="71"/>
      <c r="C48" s="113"/>
    </row>
    <row r="49" spans="1:3" ht="12.75">
      <c r="A49" s="4"/>
      <c r="B49" s="4"/>
      <c r="C49" s="135"/>
    </row>
    <row r="50" spans="1:7" ht="15.75">
      <c r="A50" s="46"/>
      <c r="B50" s="46"/>
      <c r="C50" s="46"/>
      <c r="D50" s="46"/>
      <c r="E50" s="46"/>
      <c r="F50" s="136" t="s">
        <v>19</v>
      </c>
      <c r="G50" s="137">
        <f>G44*(1+C45)*(1+C46)*(1-C48)*(1-C49)</f>
        <v>598345</v>
      </c>
    </row>
    <row r="51" spans="1:6" ht="12.75">
      <c r="A51" s="54"/>
      <c r="B51" s="10"/>
      <c r="C51" s="10"/>
      <c r="D51" s="11"/>
      <c r="E51" s="12"/>
      <c r="F51" s="10"/>
    </row>
    <row r="52" spans="1:7" ht="12.75">
      <c r="A52" s="184" t="s">
        <v>20</v>
      </c>
      <c r="B52" s="184"/>
      <c r="C52" s="184"/>
      <c r="D52" s="184"/>
      <c r="E52" s="184"/>
      <c r="F52" s="184"/>
      <c r="G52" s="184"/>
    </row>
    <row r="53" ht="18" customHeight="1">
      <c r="G53" s="38" t="s">
        <v>55</v>
      </c>
    </row>
    <row r="54" spans="1:7" ht="18" customHeight="1">
      <c r="A54" s="110" t="s">
        <v>33</v>
      </c>
      <c r="B54" s="111">
        <f>G25+G35+G50</f>
        <v>623738.382</v>
      </c>
      <c r="C54" s="185" t="s">
        <v>32</v>
      </c>
      <c r="D54" s="185"/>
      <c r="E54" s="185"/>
      <c r="F54" s="186" t="e">
        <f>_xlfn.FLOOR.MATH(B54,100)</f>
        <v>#NAME?</v>
      </c>
      <c r="G54" s="186"/>
    </row>
    <row r="55" spans="1:7" ht="12.75">
      <c r="A55" s="110"/>
      <c r="B55" s="111"/>
      <c r="C55" s="185"/>
      <c r="D55" s="185"/>
      <c r="E55" s="185"/>
      <c r="F55" s="186"/>
      <c r="G55" s="186"/>
    </row>
    <row r="56" ht="12.75">
      <c r="F56" s="10"/>
    </row>
    <row r="57" spans="4:7" ht="12.75">
      <c r="D57" s="11"/>
      <c r="E57" s="12"/>
      <c r="F57" s="10"/>
      <c r="G57" s="169">
        <v>623700</v>
      </c>
    </row>
    <row r="58" spans="4:6" ht="12.75">
      <c r="D58" s="11"/>
      <c r="E58" s="14"/>
      <c r="F58" s="24"/>
    </row>
    <row r="59" ht="12.75">
      <c r="D59" s="11"/>
    </row>
    <row r="60" spans="4:5" ht="12.75">
      <c r="D60" s="11"/>
      <c r="E60" s="12"/>
    </row>
    <row r="61" spans="1:6" ht="12.75">
      <c r="A61" s="187"/>
      <c r="B61" s="187"/>
      <c r="C61" s="187"/>
      <c r="D61" s="187"/>
      <c r="E61" s="177"/>
      <c r="F61" s="177"/>
    </row>
    <row r="62" spans="1:6" ht="12.75">
      <c r="A62" s="187"/>
      <c r="B62" s="187"/>
      <c r="C62" s="187"/>
      <c r="D62" s="187"/>
      <c r="E62" s="177"/>
      <c r="F62" s="177"/>
    </row>
    <row r="63" spans="1:6" ht="18">
      <c r="A63" s="187"/>
      <c r="B63" s="187"/>
      <c r="C63" s="187"/>
      <c r="D63" s="187"/>
      <c r="E63" s="178"/>
      <c r="F63" s="178"/>
    </row>
    <row r="64" spans="1:6" ht="12.75">
      <c r="A64" s="187"/>
      <c r="B64" s="187"/>
      <c r="C64" s="187"/>
      <c r="D64" s="187"/>
      <c r="E64" s="174"/>
      <c r="F64" s="174"/>
    </row>
  </sheetData>
  <sheetProtection/>
  <mergeCells count="17">
    <mergeCell ref="A61:D64"/>
    <mergeCell ref="E61:F61"/>
    <mergeCell ref="E62:F62"/>
    <mergeCell ref="E63:F63"/>
    <mergeCell ref="E64:F64"/>
    <mergeCell ref="A12:G12"/>
    <mergeCell ref="A27:G27"/>
    <mergeCell ref="A37:G37"/>
    <mergeCell ref="A52:G52"/>
    <mergeCell ref="C54:E55"/>
    <mergeCell ref="F54:G55"/>
    <mergeCell ref="B8:G8"/>
    <mergeCell ref="A2:G2"/>
    <mergeCell ref="A3:G3"/>
    <mergeCell ref="A4:G4"/>
    <mergeCell ref="A5:G5"/>
    <mergeCell ref="B7:G7"/>
  </mergeCells>
  <printOptions/>
  <pageMargins left="0.7" right="0.7" top="0.75" bottom="0.75" header="0.3" footer="0.3"/>
  <pageSetup cellComments="atEnd"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codeName="Foglio48">
    <tabColor rgb="FFFFFF00"/>
    <pageSetUpPr fitToPage="1"/>
  </sheetPr>
  <dimension ref="A1:N65"/>
  <sheetViews>
    <sheetView view="pageBreakPreview" zoomScaleNormal="85" zoomScaleSheetLayoutView="100" zoomScalePageLayoutView="0" workbookViewId="0" topLeftCell="A5">
      <selection activeCell="G61" sqref="G61"/>
    </sheetView>
  </sheetViews>
  <sheetFormatPr defaultColWidth="9.140625" defaultRowHeight="12.75"/>
  <cols>
    <col min="1" max="1" width="16.140625" style="0" customWidth="1"/>
    <col min="2" max="2" width="30.421875" style="0" customWidth="1"/>
    <col min="3" max="3" width="6.7109375" style="0" customWidth="1"/>
    <col min="4" max="4" width="8.00390625" style="0" bestFit="1" customWidth="1"/>
    <col min="5" max="5" width="13.00390625" style="0" bestFit="1" customWidth="1"/>
    <col min="6" max="6" width="13.57421875" style="0" bestFit="1" customWidth="1"/>
    <col min="7" max="7" width="19.421875" style="0" customWidth="1"/>
    <col min="11" max="11" width="48.140625" style="0" customWidth="1"/>
    <col min="12" max="12" width="10.00390625" style="0" customWidth="1"/>
  </cols>
  <sheetData>
    <row r="1" spans="9:13" ht="12.75" customHeight="1">
      <c r="I1" s="8"/>
      <c r="J1" s="8"/>
      <c r="K1" s="8"/>
      <c r="L1" s="8"/>
      <c r="M1" s="8"/>
    </row>
    <row r="2" spans="1:9" ht="24.75" customHeight="1">
      <c r="A2" s="180" t="s">
        <v>27</v>
      </c>
      <c r="B2" s="180"/>
      <c r="C2" s="180"/>
      <c r="D2" s="180"/>
      <c r="E2" s="180"/>
      <c r="F2" s="180"/>
      <c r="G2" s="180"/>
      <c r="H2" s="48"/>
      <c r="I2" s="8"/>
    </row>
    <row r="3" spans="1:9" ht="18">
      <c r="A3" s="181" t="s">
        <v>49</v>
      </c>
      <c r="B3" s="181"/>
      <c r="C3" s="181"/>
      <c r="D3" s="181"/>
      <c r="E3" s="181"/>
      <c r="F3" s="181"/>
      <c r="G3" s="181"/>
      <c r="H3" s="52"/>
      <c r="I3" s="9"/>
    </row>
    <row r="4" spans="1:9" ht="15">
      <c r="A4" s="182" t="str">
        <f>INTESTAZIONE!A2</f>
        <v>Provincia di Matera - COMUNE DI COLOBRARO</v>
      </c>
      <c r="B4" s="182"/>
      <c r="C4" s="182"/>
      <c r="D4" s="182"/>
      <c r="E4" s="182"/>
      <c r="F4" s="182"/>
      <c r="G4" s="182"/>
      <c r="H4" s="49"/>
      <c r="I4" s="13"/>
    </row>
    <row r="5" spans="1:9" ht="18">
      <c r="A5" s="183" t="str">
        <f>INTESTAZIONE!A3</f>
        <v>Impianto di Produzione di Biometano </v>
      </c>
      <c r="B5" s="183"/>
      <c r="C5" s="183"/>
      <c r="D5" s="183"/>
      <c r="E5" s="183"/>
      <c r="F5" s="183"/>
      <c r="G5" s="183"/>
      <c r="H5" s="50"/>
      <c r="I5" s="13"/>
    </row>
    <row r="6" ht="12.75">
      <c r="I6" s="13"/>
    </row>
    <row r="7" spans="1:9" ht="18.75" customHeight="1">
      <c r="A7" s="109" t="s">
        <v>28</v>
      </c>
      <c r="B7" s="180" t="s">
        <v>66</v>
      </c>
      <c r="C7" s="180"/>
      <c r="D7" s="180"/>
      <c r="E7" s="180"/>
      <c r="F7" s="180"/>
      <c r="G7" s="180"/>
      <c r="H7" s="51"/>
      <c r="I7" s="13"/>
    </row>
    <row r="8" spans="1:9" ht="80.25" customHeight="1">
      <c r="A8" s="109" t="s">
        <v>29</v>
      </c>
      <c r="B8" s="179" t="s">
        <v>67</v>
      </c>
      <c r="C8" s="179"/>
      <c r="D8" s="179"/>
      <c r="E8" s="179"/>
      <c r="F8" s="179"/>
      <c r="G8" s="179"/>
      <c r="I8" s="13"/>
    </row>
    <row r="9" ht="12.75">
      <c r="I9" s="13"/>
    </row>
    <row r="10" spans="1:9" ht="12.75">
      <c r="A10" s="6" t="str">
        <f>INTESTAZIONE!A12</f>
        <v>elenco prezzi Regionale della Basilicata</v>
      </c>
      <c r="C10" s="128">
        <f>INTESTAZIONE!B12</f>
        <v>2023</v>
      </c>
      <c r="G10" s="46" t="s">
        <v>48</v>
      </c>
      <c r="I10" s="13"/>
    </row>
    <row r="11" spans="4:9" ht="20.25" customHeight="1">
      <c r="D11" s="4"/>
      <c r="E11" s="4"/>
      <c r="F11" s="4"/>
      <c r="G11" s="148" t="e">
        <f>G19/F54</f>
        <v>#NAME?</v>
      </c>
      <c r="I11" s="13"/>
    </row>
    <row r="12" spans="1:9" ht="12.75">
      <c r="A12" s="184" t="s">
        <v>34</v>
      </c>
      <c r="B12" s="184"/>
      <c r="C12" s="184"/>
      <c r="D12" s="184"/>
      <c r="E12" s="184"/>
      <c r="F12" s="184"/>
      <c r="G12" s="184"/>
      <c r="I12" s="15"/>
    </row>
    <row r="13" spans="1:9" ht="12.75">
      <c r="A13" s="129" t="s">
        <v>47</v>
      </c>
      <c r="I13" s="15"/>
    </row>
    <row r="14" spans="1:9" ht="24.75" thickBot="1">
      <c r="A14" s="130" t="s">
        <v>5</v>
      </c>
      <c r="B14" s="130" t="s">
        <v>6</v>
      </c>
      <c r="C14" s="130" t="s">
        <v>30</v>
      </c>
      <c r="D14" s="131" t="s">
        <v>8</v>
      </c>
      <c r="E14" s="132" t="s">
        <v>9</v>
      </c>
      <c r="F14" s="130"/>
      <c r="G14" s="132" t="s">
        <v>10</v>
      </c>
      <c r="I14" s="13"/>
    </row>
    <row r="15" spans="1:14" ht="12.75">
      <c r="A15" s="159">
        <v>2085</v>
      </c>
      <c r="B15" s="160" t="str">
        <f>INTESTAZIONE!B16</f>
        <v>Operaio livello C3</v>
      </c>
      <c r="C15" s="160" t="str">
        <f>INTESTAZIONE!C16</f>
        <v>h</v>
      </c>
      <c r="D15" s="158">
        <v>24</v>
      </c>
      <c r="E15" s="161">
        <f>INTESTAZIONE!D16</f>
        <v>23.99</v>
      </c>
      <c r="F15" s="156"/>
      <c r="G15" s="157">
        <f>E15*D15</f>
        <v>575.76</v>
      </c>
      <c r="I15" s="13"/>
      <c r="J15" s="57"/>
      <c r="K15" s="60">
        <v>0.1</v>
      </c>
      <c r="L15" s="70" t="e">
        <f>0.1*(E40+E41+#REF!)</f>
        <v>#REF!</v>
      </c>
      <c r="M15" s="61" t="s">
        <v>23</v>
      </c>
      <c r="N15" s="62"/>
    </row>
    <row r="16" spans="1:14" ht="12.75">
      <c r="A16" s="159">
        <v>2084</v>
      </c>
      <c r="B16" s="160" t="str">
        <f>INTESTAZIONE!B17</f>
        <v>Operaio livello C2</v>
      </c>
      <c r="C16" s="160" t="str">
        <f>INTESTAZIONE!C17</f>
        <v>h</v>
      </c>
      <c r="D16" s="158">
        <v>24</v>
      </c>
      <c r="E16" s="161">
        <f>INTESTAZIONE!D17</f>
        <v>22.41</v>
      </c>
      <c r="F16" s="159"/>
      <c r="G16" s="157">
        <f>E16*D16</f>
        <v>537.84</v>
      </c>
      <c r="I16" s="13"/>
      <c r="J16" s="58"/>
      <c r="K16" s="19">
        <v>0.15</v>
      </c>
      <c r="L16" s="20" t="e">
        <f>0.15*(E40+E41+#REF!)</f>
        <v>#REF!</v>
      </c>
      <c r="M16" s="17" t="s">
        <v>23</v>
      </c>
      <c r="N16" s="63"/>
    </row>
    <row r="17" spans="1:14" ht="12.75">
      <c r="A17" s="159">
        <v>2083</v>
      </c>
      <c r="B17" s="160" t="str">
        <f>INTESTAZIONE!B18</f>
        <v>Operaio livello D2</v>
      </c>
      <c r="C17" s="160" t="str">
        <f>INTESTAZIONE!C18</f>
        <v>h</v>
      </c>
      <c r="D17" s="158">
        <v>24</v>
      </c>
      <c r="E17" s="161">
        <f>INTESTAZIONE!D18</f>
        <v>21.49</v>
      </c>
      <c r="F17" s="159"/>
      <c r="G17" s="157">
        <f>E17*D17</f>
        <v>515.76</v>
      </c>
      <c r="I17" s="13"/>
      <c r="J17" s="59"/>
      <c r="K17" s="21" t="s">
        <v>24</v>
      </c>
      <c r="L17" s="22">
        <f>G25+G36</f>
        <v>2061.1403999999998</v>
      </c>
      <c r="M17" s="13" t="s">
        <v>23</v>
      </c>
      <c r="N17" s="64" t="e">
        <f>IF(L15&lt;L17,IF(L17&lt;L16,"ok","falso"),"falso")</f>
        <v>#REF!</v>
      </c>
    </row>
    <row r="18" spans="1:14" ht="12.75">
      <c r="A18" s="159">
        <v>2081</v>
      </c>
      <c r="B18" s="159" t="str">
        <f>INTESTAZIONE!B19</f>
        <v>Operaio livello D1</v>
      </c>
      <c r="C18" s="160" t="s">
        <v>21</v>
      </c>
      <c r="D18" s="158">
        <v>0</v>
      </c>
      <c r="E18" s="161">
        <f>INTESTAZIONE!D19</f>
        <v>19.4</v>
      </c>
      <c r="F18" s="159"/>
      <c r="G18" s="157">
        <f>E18*D18</f>
        <v>0</v>
      </c>
      <c r="I18" s="15"/>
      <c r="J18" s="59"/>
      <c r="K18" s="13"/>
      <c r="L18" s="13"/>
      <c r="M18" s="13"/>
      <c r="N18" s="64"/>
    </row>
    <row r="19" spans="6:14" ht="12.75">
      <c r="F19" s="55" t="s">
        <v>31</v>
      </c>
      <c r="G19" s="72">
        <f>SUM(G15:G18)</f>
        <v>1629.36</v>
      </c>
      <c r="I19" s="17"/>
      <c r="J19" s="59"/>
      <c r="K19" s="13"/>
      <c r="L19" s="13"/>
      <c r="M19" s="13"/>
      <c r="N19" s="64"/>
    </row>
    <row r="20" spans="1:14" ht="12.75">
      <c r="A20" s="53" t="s">
        <v>11</v>
      </c>
      <c r="B20" s="71" t="s">
        <v>17</v>
      </c>
      <c r="C20" s="113">
        <f>INTESTAZIONE!C21</f>
        <v>0.15</v>
      </c>
      <c r="F20" s="55"/>
      <c r="G20" s="72"/>
      <c r="I20" s="17"/>
      <c r="J20" s="59"/>
      <c r="K20" s="13"/>
      <c r="L20" s="13"/>
      <c r="M20" s="13"/>
      <c r="N20" s="64"/>
    </row>
    <row r="21" spans="1:14" ht="13.5" thickBot="1">
      <c r="A21" s="71"/>
      <c r="B21" s="71" t="s">
        <v>18</v>
      </c>
      <c r="C21" s="113">
        <f>INTESTAZIONE!C22</f>
        <v>0.1</v>
      </c>
      <c r="I21" s="17"/>
      <c r="J21" s="65"/>
      <c r="K21" s="66" t="s">
        <v>25</v>
      </c>
      <c r="L21" s="67">
        <f>(G25+G36)/G50*100</f>
        <v>0.7146315789473684</v>
      </c>
      <c r="M21" s="68" t="s">
        <v>26</v>
      </c>
      <c r="N21" s="69"/>
    </row>
    <row r="22" spans="1:13" ht="13.5" thickBot="1">
      <c r="A22" s="4"/>
      <c r="B22" s="4"/>
      <c r="C22" s="134"/>
      <c r="J22" s="13"/>
      <c r="K22" s="13"/>
      <c r="L22" s="13"/>
      <c r="M22" s="13"/>
    </row>
    <row r="23" spans="1:13" ht="12.75">
      <c r="A23" s="53"/>
      <c r="B23" s="71"/>
      <c r="C23" s="113"/>
      <c r="J23" s="114"/>
      <c r="K23" s="115"/>
      <c r="L23" s="4"/>
      <c r="M23" s="4"/>
    </row>
    <row r="24" spans="1:13" ht="12.75">
      <c r="A24" s="4"/>
      <c r="B24" s="4"/>
      <c r="C24" s="135"/>
      <c r="G24" s="56">
        <f>D24*E24</f>
        <v>0</v>
      </c>
      <c r="J24" s="116"/>
      <c r="K24" s="117"/>
      <c r="L24" s="4"/>
      <c r="M24" s="4"/>
    </row>
    <row r="25" spans="2:13" ht="15.75">
      <c r="B25" s="108"/>
      <c r="C25" s="108"/>
      <c r="D25" s="108"/>
      <c r="E25" s="108"/>
      <c r="F25" s="136" t="s">
        <v>15</v>
      </c>
      <c r="G25" s="137">
        <f>G19*(1+C20)*(1+C21)*(1-C23)*(1-C24)</f>
        <v>2061.1403999999998</v>
      </c>
      <c r="J25" s="118"/>
      <c r="K25" s="117"/>
      <c r="L25" s="13"/>
      <c r="M25" s="13"/>
    </row>
    <row r="26" spans="1:13" ht="12.75">
      <c r="A26" s="17"/>
      <c r="B26" s="17"/>
      <c r="C26" s="17"/>
      <c r="D26" s="31"/>
      <c r="I26" s="13"/>
      <c r="J26" s="118"/>
      <c r="K26" s="117"/>
      <c r="L26" s="13"/>
      <c r="M26" s="13"/>
    </row>
    <row r="27" spans="1:13" ht="12.75">
      <c r="A27" s="184" t="s">
        <v>35</v>
      </c>
      <c r="B27" s="184"/>
      <c r="C27" s="184"/>
      <c r="D27" s="184"/>
      <c r="E27" s="184"/>
      <c r="F27" s="184"/>
      <c r="G27" s="184"/>
      <c r="I27" s="13"/>
      <c r="J27" s="116"/>
      <c r="K27" s="117"/>
      <c r="L27" s="17"/>
      <c r="M27" s="17"/>
    </row>
    <row r="28" spans="1:13" ht="12.75">
      <c r="A28" s="129" t="str">
        <f>INTESTAZIONE!A27</f>
        <v>Noli: prezziario Regionale della Basilicata - 2020</v>
      </c>
      <c r="I28" s="13"/>
      <c r="J28" s="116"/>
      <c r="K28" s="117"/>
      <c r="L28" s="17"/>
      <c r="M28" s="17"/>
    </row>
    <row r="29" spans="1:13" ht="24">
      <c r="A29" s="130" t="s">
        <v>5</v>
      </c>
      <c r="B29" s="130" t="s">
        <v>6</v>
      </c>
      <c r="C29" s="130" t="s">
        <v>30</v>
      </c>
      <c r="D29" s="131" t="s">
        <v>8</v>
      </c>
      <c r="E29" s="132" t="s">
        <v>9</v>
      </c>
      <c r="F29" s="130"/>
      <c r="G29" s="132" t="s">
        <v>10</v>
      </c>
      <c r="I29" s="13"/>
      <c r="J29" s="116"/>
      <c r="K29" s="119"/>
      <c r="L29" s="17"/>
      <c r="M29" s="17"/>
    </row>
    <row r="30" spans="1:14" ht="24">
      <c r="A30" s="152" t="str">
        <f>INTESTAZIONE!A29</f>
        <v>A.01.047.03</v>
      </c>
      <c r="B30" s="153" t="s">
        <v>46</v>
      </c>
      <c r="C30" s="154" t="str">
        <f>INTESTAZIONE!C29</f>
        <v>h</v>
      </c>
      <c r="D30" s="158">
        <v>8</v>
      </c>
      <c r="E30" s="155">
        <f>INTESTAZIONE!D29</f>
        <v>62.48</v>
      </c>
      <c r="F30" s="156"/>
      <c r="G30" s="157">
        <f>E30*D30</f>
        <v>499.84</v>
      </c>
      <c r="I30" s="13"/>
      <c r="J30" s="116"/>
      <c r="K30" s="117"/>
      <c r="L30" s="47"/>
      <c r="M30" s="47"/>
      <c r="N30" s="47"/>
    </row>
    <row r="31" spans="1:13" ht="12.75">
      <c r="A31" s="152" t="s">
        <v>50</v>
      </c>
      <c r="B31" s="154" t="s">
        <v>51</v>
      </c>
      <c r="C31" s="154" t="str">
        <f>INTESTAZIONE!C30</f>
        <v>h</v>
      </c>
      <c r="D31" s="158">
        <v>8</v>
      </c>
      <c r="E31" s="155">
        <f>INTESTAZIONE!D30</f>
        <v>382.2</v>
      </c>
      <c r="F31" s="156"/>
      <c r="G31" s="157">
        <f>E31*D31</f>
        <v>3057.6</v>
      </c>
      <c r="I31" s="13"/>
      <c r="J31" s="116"/>
      <c r="K31" s="117"/>
      <c r="L31" s="17"/>
      <c r="M31" s="4"/>
    </row>
    <row r="32" spans="1:13" ht="24">
      <c r="A32" s="152" t="s">
        <v>52</v>
      </c>
      <c r="B32" s="153" t="s">
        <v>53</v>
      </c>
      <c r="C32" s="154" t="str">
        <f>INTESTAZIONE!C31</f>
        <v>h</v>
      </c>
      <c r="D32" s="158">
        <v>8</v>
      </c>
      <c r="E32" s="155">
        <f>INTESTAZIONE!D31</f>
        <v>134.86</v>
      </c>
      <c r="F32" s="156"/>
      <c r="G32" s="157">
        <f>E32*D32</f>
        <v>1078.88</v>
      </c>
      <c r="I32" s="17"/>
      <c r="J32" s="116"/>
      <c r="K32" s="120"/>
      <c r="L32" s="17"/>
      <c r="M32" s="4"/>
    </row>
    <row r="33" spans="6:11" ht="12.75">
      <c r="F33" s="138" t="s">
        <v>31</v>
      </c>
      <c r="G33" s="112">
        <f>SUM(G30:G32)</f>
        <v>4636.32</v>
      </c>
      <c r="I33" s="17"/>
      <c r="J33" s="121"/>
      <c r="K33" s="120"/>
    </row>
    <row r="34" spans="7:11" ht="12.75">
      <c r="G34" s="55"/>
      <c r="I34" s="17"/>
      <c r="J34" s="121"/>
      <c r="K34" s="120"/>
    </row>
    <row r="35" spans="2:11" ht="15.75">
      <c r="B35" s="108"/>
      <c r="C35" s="108"/>
      <c r="D35" s="108"/>
      <c r="E35" s="108"/>
      <c r="F35" s="136" t="s">
        <v>16</v>
      </c>
      <c r="G35" s="137">
        <f>G33</f>
        <v>4636.32</v>
      </c>
      <c r="I35" s="17"/>
      <c r="J35" s="122"/>
      <c r="K35" s="117"/>
    </row>
    <row r="36" spans="1:11" ht="12.75">
      <c r="A36" s="54"/>
      <c r="B36" s="10"/>
      <c r="C36" s="10"/>
      <c r="D36" s="11"/>
      <c r="E36" s="12"/>
      <c r="F36" s="10"/>
      <c r="I36" s="17"/>
      <c r="J36" s="123"/>
      <c r="K36" s="117"/>
    </row>
    <row r="37" spans="1:11" ht="12.75">
      <c r="A37" s="184" t="s">
        <v>36</v>
      </c>
      <c r="B37" s="184"/>
      <c r="C37" s="184"/>
      <c r="D37" s="184"/>
      <c r="E37" s="184"/>
      <c r="F37" s="184"/>
      <c r="G37" s="184"/>
      <c r="I37" s="13"/>
      <c r="J37" s="123"/>
      <c r="K37" s="117"/>
    </row>
    <row r="38" spans="1:11" ht="24">
      <c r="A38" s="130" t="s">
        <v>22</v>
      </c>
      <c r="B38" s="130" t="s">
        <v>6</v>
      </c>
      <c r="C38" s="130" t="s">
        <v>30</v>
      </c>
      <c r="D38" s="131" t="s">
        <v>8</v>
      </c>
      <c r="E38" s="139" t="s">
        <v>9</v>
      </c>
      <c r="F38" s="140"/>
      <c r="G38" s="132" t="s">
        <v>10</v>
      </c>
      <c r="I38" s="13"/>
      <c r="J38" s="123"/>
      <c r="K38" s="117"/>
    </row>
    <row r="39" spans="1:11" ht="12.75">
      <c r="A39" s="147"/>
      <c r="B39" s="145" t="s">
        <v>54</v>
      </c>
      <c r="C39" s="133" t="s">
        <v>37</v>
      </c>
      <c r="D39" s="141">
        <v>1</v>
      </c>
      <c r="E39" s="142">
        <v>200000</v>
      </c>
      <c r="F39" s="143">
        <v>0</v>
      </c>
      <c r="G39" s="126">
        <v>225000</v>
      </c>
      <c r="I39" s="13"/>
      <c r="J39" s="123"/>
      <c r="K39" s="117"/>
    </row>
    <row r="40" spans="1:11" ht="21" customHeight="1">
      <c r="A40" s="147" t="s">
        <v>39</v>
      </c>
      <c r="B40" s="146" t="s">
        <v>38</v>
      </c>
      <c r="C40" s="127" t="s">
        <v>37</v>
      </c>
      <c r="D40" s="141">
        <v>1</v>
      </c>
      <c r="E40" s="142">
        <v>1000</v>
      </c>
      <c r="F40" s="143">
        <v>0</v>
      </c>
      <c r="G40" s="126">
        <v>3000</v>
      </c>
      <c r="I40" s="13"/>
      <c r="J40" s="123"/>
      <c r="K40" s="117"/>
    </row>
    <row r="41" spans="1:11" ht="30" customHeight="1">
      <c r="A41" s="147"/>
      <c r="B41" s="146"/>
      <c r="C41" s="127"/>
      <c r="D41" s="141"/>
      <c r="E41" s="142"/>
      <c r="F41" s="143"/>
      <c r="G41" s="126">
        <f>E41*D41*(1-F41)</f>
        <v>0</v>
      </c>
      <c r="I41" s="13"/>
      <c r="J41" s="123"/>
      <c r="K41" s="117"/>
    </row>
    <row r="42" spans="1:11" ht="12.75">
      <c r="A42" s="147"/>
      <c r="B42" s="146"/>
      <c r="C42" s="127"/>
      <c r="D42" s="141"/>
      <c r="E42" s="142"/>
      <c r="F42" s="143"/>
      <c r="G42" s="126">
        <f>E42*D42*(1-F42)</f>
        <v>0</v>
      </c>
      <c r="I42" s="13"/>
      <c r="J42" s="123"/>
      <c r="K42" s="117"/>
    </row>
    <row r="43" spans="1:11" ht="12.75">
      <c r="A43" s="147"/>
      <c r="B43" s="146"/>
      <c r="C43" s="127"/>
      <c r="D43" s="141"/>
      <c r="E43" s="142"/>
      <c r="F43" s="143"/>
      <c r="G43" s="126">
        <f>E43*D43*(1-F43)</f>
        <v>0</v>
      </c>
      <c r="I43" s="13"/>
      <c r="J43" s="123"/>
      <c r="K43" s="117"/>
    </row>
    <row r="44" spans="6:11" ht="13.5" thickBot="1">
      <c r="F44" s="138" t="s">
        <v>31</v>
      </c>
      <c r="G44" s="112">
        <f>SUM(G39:G43)</f>
        <v>228000</v>
      </c>
      <c r="I44" s="13"/>
      <c r="J44" s="124"/>
      <c r="K44" s="125"/>
    </row>
    <row r="45" spans="1:9" ht="12.75">
      <c r="A45" s="53" t="s">
        <v>11</v>
      </c>
      <c r="B45" s="71" t="s">
        <v>17</v>
      </c>
      <c r="C45" s="113">
        <f>IF(A39="Listino Prezziario",0%,INTESTAZIONE!C34)</f>
        <v>0.15</v>
      </c>
      <c r="F45" s="138"/>
      <c r="G45" s="112"/>
      <c r="I45" s="13"/>
    </row>
    <row r="46" spans="1:9" ht="12.75">
      <c r="A46" s="71"/>
      <c r="B46" s="71" t="s">
        <v>18</v>
      </c>
      <c r="C46" s="113">
        <f>IF(A39="Listino Prezziario",0%,INTESTAZIONE!C35)</f>
        <v>0.1</v>
      </c>
      <c r="I46" s="13"/>
    </row>
    <row r="47" spans="1:9" ht="12.75">
      <c r="A47" s="4"/>
      <c r="B47" s="4"/>
      <c r="C47" s="134"/>
      <c r="I47" s="13"/>
    </row>
    <row r="48" spans="1:9" ht="12.75">
      <c r="A48" s="53"/>
      <c r="B48" s="71"/>
      <c r="C48" s="113"/>
      <c r="I48" s="15"/>
    </row>
    <row r="49" spans="1:3" ht="12.75">
      <c r="A49" s="4"/>
      <c r="B49" s="4"/>
      <c r="C49" s="135"/>
    </row>
    <row r="50" spans="1:7" ht="15.75">
      <c r="A50" s="46"/>
      <c r="B50" s="46"/>
      <c r="C50" s="46"/>
      <c r="D50" s="46"/>
      <c r="E50" s="46"/>
      <c r="F50" s="136" t="s">
        <v>19</v>
      </c>
      <c r="G50" s="137">
        <f>G44*(1+C45)*(1+C46)*(1-C48)*(1-C49)</f>
        <v>288420</v>
      </c>
    </row>
    <row r="51" spans="1:6" ht="12.75">
      <c r="A51" s="54"/>
      <c r="B51" s="10"/>
      <c r="C51" s="10"/>
      <c r="D51" s="11"/>
      <c r="E51" s="12"/>
      <c r="F51" s="10"/>
    </row>
    <row r="52" spans="1:7" ht="12.75">
      <c r="A52" s="184" t="s">
        <v>20</v>
      </c>
      <c r="B52" s="184"/>
      <c r="C52" s="184"/>
      <c r="D52" s="184"/>
      <c r="E52" s="184"/>
      <c r="F52" s="184"/>
      <c r="G52" s="184"/>
    </row>
    <row r="53" ht="12.75">
      <c r="G53" s="38" t="s">
        <v>55</v>
      </c>
    </row>
    <row r="54" spans="1:7" ht="18" customHeight="1">
      <c r="A54" s="110" t="s">
        <v>33</v>
      </c>
      <c r="B54" s="111">
        <f>G25+G35+G50</f>
        <v>295117.4604</v>
      </c>
      <c r="C54" s="185" t="s">
        <v>32</v>
      </c>
      <c r="D54" s="185"/>
      <c r="E54" s="185"/>
      <c r="F54" s="186" t="e">
        <f>_xlfn.FLOOR.MATH(B54,200)</f>
        <v>#NAME?</v>
      </c>
      <c r="G54" s="186"/>
    </row>
    <row r="55" spans="1:7" ht="18" customHeight="1">
      <c r="A55" s="110"/>
      <c r="B55" s="111"/>
      <c r="C55" s="185"/>
      <c r="D55" s="185"/>
      <c r="E55" s="185"/>
      <c r="F55" s="186"/>
      <c r="G55" s="186"/>
    </row>
    <row r="56" ht="12.75">
      <c r="F56" s="10"/>
    </row>
    <row r="57" spans="4:6" ht="12.75">
      <c r="D57" s="11"/>
      <c r="E57" s="12"/>
      <c r="F57" s="10"/>
    </row>
    <row r="58" spans="4:6" ht="12.75">
      <c r="D58" s="11"/>
      <c r="E58" s="12"/>
      <c r="F58" s="10"/>
    </row>
    <row r="59" spans="4:7" ht="12.75">
      <c r="D59" s="11"/>
      <c r="E59" s="14"/>
      <c r="F59" s="24"/>
      <c r="G59" s="169">
        <v>295000</v>
      </c>
    </row>
    <row r="60" spans="4:7" ht="12.75">
      <c r="D60" s="11"/>
      <c r="G60" s="170" t="e">
        <f>F54-G59</f>
        <v>#NAME?</v>
      </c>
    </row>
    <row r="61" spans="4:5" ht="12.75">
      <c r="D61" s="11"/>
      <c r="E61" s="12"/>
    </row>
    <row r="62" spans="1:6" ht="12.75">
      <c r="A62" s="187"/>
      <c r="B62" s="187"/>
      <c r="C62" s="187"/>
      <c r="D62" s="187"/>
      <c r="E62" s="177"/>
      <c r="F62" s="177"/>
    </row>
    <row r="63" spans="1:6" ht="12.75">
      <c r="A63" s="187"/>
      <c r="B63" s="187"/>
      <c r="C63" s="187"/>
      <c r="D63" s="187"/>
      <c r="E63" s="177"/>
      <c r="F63" s="177"/>
    </row>
    <row r="64" spans="1:6" ht="18">
      <c r="A64" s="187"/>
      <c r="B64" s="187"/>
      <c r="C64" s="187"/>
      <c r="D64" s="187"/>
      <c r="E64" s="178"/>
      <c r="F64" s="178"/>
    </row>
    <row r="65" spans="1:6" ht="12.75">
      <c r="A65" s="187"/>
      <c r="B65" s="187"/>
      <c r="C65" s="187"/>
      <c r="D65" s="187"/>
      <c r="E65" s="174"/>
      <c r="F65" s="174"/>
    </row>
  </sheetData>
  <sheetProtection/>
  <mergeCells count="17">
    <mergeCell ref="A62:D65"/>
    <mergeCell ref="E62:F62"/>
    <mergeCell ref="E63:F63"/>
    <mergeCell ref="E64:F64"/>
    <mergeCell ref="E65:F65"/>
    <mergeCell ref="A12:G12"/>
    <mergeCell ref="A27:G27"/>
    <mergeCell ref="A52:G52"/>
    <mergeCell ref="C54:E55"/>
    <mergeCell ref="F54:G55"/>
    <mergeCell ref="A37:G37"/>
    <mergeCell ref="B8:G8"/>
    <mergeCell ref="A2:G2"/>
    <mergeCell ref="A3:G3"/>
    <mergeCell ref="A4:G4"/>
    <mergeCell ref="A5:G5"/>
    <mergeCell ref="B7:G7"/>
  </mergeCells>
  <printOptions/>
  <pageMargins left="0.7" right="0.7" top="0.75" bottom="0.75" header="0.3" footer="0.3"/>
  <pageSetup cellComments="atEnd" fitToHeight="1"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codeName="Foglio49">
    <tabColor rgb="FFFFFF00"/>
    <pageSetUpPr fitToPage="1"/>
  </sheetPr>
  <dimension ref="A1:N65"/>
  <sheetViews>
    <sheetView view="pageBreakPreview" zoomScaleNormal="85" zoomScaleSheetLayoutView="100" zoomScalePageLayoutView="0" workbookViewId="0" topLeftCell="A1">
      <selection activeCell="G40" sqref="G40"/>
    </sheetView>
  </sheetViews>
  <sheetFormatPr defaultColWidth="9.140625" defaultRowHeight="12.75"/>
  <cols>
    <col min="1" max="1" width="16.140625" style="0" customWidth="1"/>
    <col min="2" max="2" width="30.421875" style="0" customWidth="1"/>
    <col min="3" max="3" width="6.7109375" style="0" customWidth="1"/>
    <col min="4" max="4" width="8.00390625" style="0" bestFit="1" customWidth="1"/>
    <col min="5" max="5" width="14.00390625" style="0" bestFit="1" customWidth="1"/>
    <col min="6" max="6" width="13.57421875" style="0" bestFit="1" customWidth="1"/>
    <col min="7" max="7" width="19.421875" style="0" customWidth="1"/>
    <col min="11" max="11" width="48.140625" style="0" customWidth="1"/>
    <col min="12" max="12" width="10.00390625" style="0" customWidth="1"/>
  </cols>
  <sheetData>
    <row r="1" spans="9:13" ht="12.75" customHeight="1">
      <c r="I1" s="8"/>
      <c r="J1" s="8"/>
      <c r="K1" s="8"/>
      <c r="L1" s="8"/>
      <c r="M1" s="8"/>
    </row>
    <row r="2" spans="1:9" ht="24.75" customHeight="1">
      <c r="A2" s="180" t="s">
        <v>27</v>
      </c>
      <c r="B2" s="180"/>
      <c r="C2" s="180"/>
      <c r="D2" s="180"/>
      <c r="E2" s="180"/>
      <c r="F2" s="180"/>
      <c r="G2" s="180"/>
      <c r="H2" s="48"/>
      <c r="I2" s="8"/>
    </row>
    <row r="3" spans="1:9" ht="18">
      <c r="A3" s="181" t="s">
        <v>49</v>
      </c>
      <c r="B3" s="181"/>
      <c r="C3" s="181"/>
      <c r="D3" s="181"/>
      <c r="E3" s="181"/>
      <c r="F3" s="181"/>
      <c r="G3" s="181"/>
      <c r="H3" s="52"/>
      <c r="I3" s="9"/>
    </row>
    <row r="4" spans="1:9" ht="15">
      <c r="A4" s="182" t="str">
        <f>INTESTAZIONE!A2</f>
        <v>Provincia di Matera - COMUNE DI COLOBRARO</v>
      </c>
      <c r="B4" s="182"/>
      <c r="C4" s="182"/>
      <c r="D4" s="182"/>
      <c r="E4" s="182"/>
      <c r="F4" s="182"/>
      <c r="G4" s="182"/>
      <c r="H4" s="49"/>
      <c r="I4" s="13"/>
    </row>
    <row r="5" spans="1:9" ht="18">
      <c r="A5" s="183" t="str">
        <f>INTESTAZIONE!A3</f>
        <v>Impianto di Produzione di Biometano </v>
      </c>
      <c r="B5" s="183"/>
      <c r="C5" s="183"/>
      <c r="D5" s="183"/>
      <c r="E5" s="183"/>
      <c r="F5" s="183"/>
      <c r="G5" s="183"/>
      <c r="H5" s="50"/>
      <c r="I5" s="13"/>
    </row>
    <row r="6" ht="12.75">
      <c r="I6" s="13"/>
    </row>
    <row r="7" spans="1:9" ht="18.75" customHeight="1">
      <c r="A7" s="109" t="s">
        <v>28</v>
      </c>
      <c r="B7" s="180" t="s">
        <v>68</v>
      </c>
      <c r="C7" s="180"/>
      <c r="D7" s="180"/>
      <c r="E7" s="180"/>
      <c r="F7" s="180"/>
      <c r="G7" s="180"/>
      <c r="H7" s="51"/>
      <c r="I7" s="13"/>
    </row>
    <row r="8" spans="1:9" ht="67.5" customHeight="1">
      <c r="A8" s="109" t="s">
        <v>29</v>
      </c>
      <c r="B8" s="179" t="s">
        <v>69</v>
      </c>
      <c r="C8" s="179"/>
      <c r="D8" s="179"/>
      <c r="E8" s="179"/>
      <c r="F8" s="179"/>
      <c r="G8" s="179"/>
      <c r="I8" s="13"/>
    </row>
    <row r="9" ht="12.75">
      <c r="I9" s="13"/>
    </row>
    <row r="10" spans="1:9" ht="12.75">
      <c r="A10" s="6" t="str">
        <f>INTESTAZIONE!A12</f>
        <v>elenco prezzi Regionale della Basilicata</v>
      </c>
      <c r="C10" s="128">
        <f>INTESTAZIONE!B12</f>
        <v>2023</v>
      </c>
      <c r="G10" s="46" t="s">
        <v>48</v>
      </c>
      <c r="I10" s="13"/>
    </row>
    <row r="11" spans="4:9" ht="18.75" customHeight="1">
      <c r="D11" s="4"/>
      <c r="E11" s="4"/>
      <c r="F11" s="4"/>
      <c r="G11" s="148" t="e">
        <f>G19/F54</f>
        <v>#NAME?</v>
      </c>
      <c r="I11" s="13"/>
    </row>
    <row r="12" spans="1:9" ht="12.75">
      <c r="A12" s="184" t="s">
        <v>34</v>
      </c>
      <c r="B12" s="184"/>
      <c r="C12" s="184"/>
      <c r="D12" s="184"/>
      <c r="E12" s="184"/>
      <c r="F12" s="184"/>
      <c r="G12" s="184"/>
      <c r="I12" s="15"/>
    </row>
    <row r="13" spans="1:9" ht="12.75">
      <c r="A13" s="129" t="s">
        <v>47</v>
      </c>
      <c r="I13" s="15"/>
    </row>
    <row r="14" spans="1:9" ht="13.5" thickBot="1">
      <c r="A14" s="130" t="s">
        <v>5</v>
      </c>
      <c r="B14" s="130" t="s">
        <v>6</v>
      </c>
      <c r="C14" s="130" t="s">
        <v>30</v>
      </c>
      <c r="D14" s="131" t="s">
        <v>8</v>
      </c>
      <c r="E14" s="132" t="s">
        <v>9</v>
      </c>
      <c r="F14" s="130"/>
      <c r="G14" s="132" t="s">
        <v>10</v>
      </c>
      <c r="I14" s="13"/>
    </row>
    <row r="15" spans="1:14" ht="12.75">
      <c r="A15" s="159">
        <v>2085</v>
      </c>
      <c r="B15" s="160" t="str">
        <f>INTESTAZIONE!B16</f>
        <v>Operaio livello C3</v>
      </c>
      <c r="C15" s="160" t="str">
        <f>INTESTAZIONE!C16</f>
        <v>h</v>
      </c>
      <c r="D15" s="158">
        <v>120</v>
      </c>
      <c r="E15" s="161">
        <f>INTESTAZIONE!D16</f>
        <v>23.99</v>
      </c>
      <c r="F15" s="156"/>
      <c r="G15" s="157">
        <f>E15*D15</f>
        <v>2878.7999999999997</v>
      </c>
      <c r="I15" s="13"/>
      <c r="J15" s="57"/>
      <c r="K15" s="60">
        <v>0.1</v>
      </c>
      <c r="L15" s="70" t="e">
        <f>0.1*(E40+E41+#REF!)</f>
        <v>#REF!</v>
      </c>
      <c r="M15" s="61" t="s">
        <v>23</v>
      </c>
      <c r="N15" s="62"/>
    </row>
    <row r="16" spans="1:14" ht="12.75">
      <c r="A16" s="159">
        <v>2084</v>
      </c>
      <c r="B16" s="160" t="str">
        <f>INTESTAZIONE!B17</f>
        <v>Operaio livello C2</v>
      </c>
      <c r="C16" s="160" t="str">
        <f>INTESTAZIONE!C17</f>
        <v>h</v>
      </c>
      <c r="D16" s="158">
        <v>120</v>
      </c>
      <c r="E16" s="161">
        <f>INTESTAZIONE!D17</f>
        <v>22.41</v>
      </c>
      <c r="F16" s="159"/>
      <c r="G16" s="157">
        <f>E16*D16</f>
        <v>2689.2</v>
      </c>
      <c r="I16" s="13"/>
      <c r="J16" s="58"/>
      <c r="K16" s="19">
        <v>0.15</v>
      </c>
      <c r="L16" s="20" t="e">
        <f>0.15*(E40+E41+#REF!)</f>
        <v>#REF!</v>
      </c>
      <c r="M16" s="17" t="s">
        <v>23</v>
      </c>
      <c r="N16" s="63"/>
    </row>
    <row r="17" spans="1:14" ht="12.75">
      <c r="A17" s="159">
        <v>2083</v>
      </c>
      <c r="B17" s="160" t="str">
        <f>INTESTAZIONE!B18</f>
        <v>Operaio livello D2</v>
      </c>
      <c r="C17" s="160" t="str">
        <f>INTESTAZIONE!C18</f>
        <v>h</v>
      </c>
      <c r="D17" s="158">
        <v>80</v>
      </c>
      <c r="E17" s="161">
        <f>INTESTAZIONE!D18</f>
        <v>21.49</v>
      </c>
      <c r="F17" s="159"/>
      <c r="G17" s="157">
        <f>E17*D17</f>
        <v>1719.1999999999998</v>
      </c>
      <c r="I17" s="13"/>
      <c r="J17" s="59"/>
      <c r="K17" s="21" t="s">
        <v>24</v>
      </c>
      <c r="L17" s="22">
        <f>G25+G36</f>
        <v>9218.307999999999</v>
      </c>
      <c r="M17" s="13" t="s">
        <v>23</v>
      </c>
      <c r="N17" s="64" t="e">
        <f>IF(L15&lt;L17,IF(L17&lt;L16,"ok","falso"),"falso")</f>
        <v>#REF!</v>
      </c>
    </row>
    <row r="18" spans="1:14" ht="12.75">
      <c r="A18" s="159">
        <v>2081</v>
      </c>
      <c r="B18" s="159" t="str">
        <f>INTESTAZIONE!B19</f>
        <v>Operaio livello D1</v>
      </c>
      <c r="C18" s="160" t="s">
        <v>21</v>
      </c>
      <c r="D18" s="158">
        <v>0</v>
      </c>
      <c r="E18" s="161">
        <f>INTESTAZIONE!D19</f>
        <v>19.4</v>
      </c>
      <c r="F18" s="159"/>
      <c r="G18" s="157">
        <f>E18*D18</f>
        <v>0</v>
      </c>
      <c r="I18" s="15"/>
      <c r="J18" s="59"/>
      <c r="K18" s="13"/>
      <c r="L18" s="13"/>
      <c r="M18" s="13"/>
      <c r="N18" s="64"/>
    </row>
    <row r="19" spans="6:14" ht="12.75">
      <c r="F19" s="55" t="s">
        <v>31</v>
      </c>
      <c r="G19" s="72">
        <f>SUM(G15:G18)</f>
        <v>7287.2</v>
      </c>
      <c r="I19" s="17"/>
      <c r="J19" s="59"/>
      <c r="K19" s="13"/>
      <c r="L19" s="13"/>
      <c r="M19" s="13"/>
      <c r="N19" s="64"/>
    </row>
    <row r="20" spans="1:14" ht="12.75">
      <c r="A20" s="53" t="s">
        <v>11</v>
      </c>
      <c r="B20" s="71" t="s">
        <v>17</v>
      </c>
      <c r="C20" s="113">
        <f>INTESTAZIONE!C21</f>
        <v>0.15</v>
      </c>
      <c r="F20" s="55"/>
      <c r="G20" s="72"/>
      <c r="I20" s="17"/>
      <c r="J20" s="59"/>
      <c r="K20" s="13"/>
      <c r="L20" s="13"/>
      <c r="M20" s="13"/>
      <c r="N20" s="64"/>
    </row>
    <row r="21" spans="1:14" ht="13.5" thickBot="1">
      <c r="A21" s="71"/>
      <c r="B21" s="71" t="s">
        <v>18</v>
      </c>
      <c r="C21" s="113">
        <f>INTESTAZIONE!C22</f>
        <v>0.1</v>
      </c>
      <c r="I21" s="17"/>
      <c r="J21" s="65"/>
      <c r="K21" s="66" t="s">
        <v>25</v>
      </c>
      <c r="L21" s="67">
        <f>(G25+G36)/G50*100</f>
        <v>0.5065022624119884</v>
      </c>
      <c r="M21" s="68" t="s">
        <v>26</v>
      </c>
      <c r="N21" s="69"/>
    </row>
    <row r="22" spans="1:13" ht="13.5" thickBot="1">
      <c r="A22" s="4"/>
      <c r="B22" s="4"/>
      <c r="C22" s="134"/>
      <c r="J22" s="13"/>
      <c r="K22" s="13"/>
      <c r="L22" s="13"/>
      <c r="M22" s="13"/>
    </row>
    <row r="23" spans="1:13" ht="12.75">
      <c r="A23" s="53"/>
      <c r="B23" s="71"/>
      <c r="C23" s="113"/>
      <c r="J23" s="114"/>
      <c r="K23" s="115"/>
      <c r="L23" s="4"/>
      <c r="M23" s="4"/>
    </row>
    <row r="24" spans="1:13" ht="12.75">
      <c r="A24" s="4"/>
      <c r="B24" s="4"/>
      <c r="C24" s="135"/>
      <c r="G24" s="56">
        <f>D24*E24</f>
        <v>0</v>
      </c>
      <c r="J24" s="116"/>
      <c r="K24" s="117"/>
      <c r="L24" s="4"/>
      <c r="M24" s="4"/>
    </row>
    <row r="25" spans="2:13" ht="15.75">
      <c r="B25" s="108"/>
      <c r="C25" s="108"/>
      <c r="D25" s="108"/>
      <c r="E25" s="108"/>
      <c r="F25" s="136" t="s">
        <v>15</v>
      </c>
      <c r="G25" s="137">
        <f>G19*(1+C20)*(1+C21)*(1-C23)*(1-C24)</f>
        <v>9218.307999999999</v>
      </c>
      <c r="J25" s="118"/>
      <c r="K25" s="117"/>
      <c r="L25" s="13"/>
      <c r="M25" s="13"/>
    </row>
    <row r="26" spans="1:13" ht="12.75">
      <c r="A26" s="17"/>
      <c r="B26" s="17"/>
      <c r="C26" s="17"/>
      <c r="D26" s="31"/>
      <c r="I26" s="13"/>
      <c r="J26" s="118"/>
      <c r="K26" s="117"/>
      <c r="L26" s="13"/>
      <c r="M26" s="13"/>
    </row>
    <row r="27" spans="1:13" ht="12.75">
      <c r="A27" s="184" t="s">
        <v>35</v>
      </c>
      <c r="B27" s="184"/>
      <c r="C27" s="184"/>
      <c r="D27" s="184"/>
      <c r="E27" s="184"/>
      <c r="F27" s="184"/>
      <c r="G27" s="184"/>
      <c r="I27" s="13"/>
      <c r="J27" s="116"/>
      <c r="K27" s="117"/>
      <c r="L27" s="17"/>
      <c r="M27" s="17"/>
    </row>
    <row r="28" spans="1:13" ht="12.75">
      <c r="A28" s="129" t="str">
        <f>INTESTAZIONE!A27</f>
        <v>Noli: prezziario Regionale della Basilicata - 2020</v>
      </c>
      <c r="I28" s="13"/>
      <c r="J28" s="116"/>
      <c r="K28" s="117"/>
      <c r="L28" s="17"/>
      <c r="M28" s="17"/>
    </row>
    <row r="29" spans="1:13" ht="12.75">
      <c r="A29" s="130" t="s">
        <v>5</v>
      </c>
      <c r="B29" s="130" t="s">
        <v>6</v>
      </c>
      <c r="C29" s="130" t="s">
        <v>30</v>
      </c>
      <c r="D29" s="131" t="s">
        <v>8</v>
      </c>
      <c r="E29" s="132" t="s">
        <v>9</v>
      </c>
      <c r="F29" s="130"/>
      <c r="G29" s="132" t="s">
        <v>10</v>
      </c>
      <c r="I29" s="13"/>
      <c r="J29" s="116"/>
      <c r="K29" s="119"/>
      <c r="L29" s="17"/>
      <c r="M29" s="17"/>
    </row>
    <row r="30" spans="1:14" ht="24">
      <c r="A30" s="152" t="str">
        <f>INTESTAZIONE!A29</f>
        <v>A.01.047.03</v>
      </c>
      <c r="B30" s="153" t="s">
        <v>46</v>
      </c>
      <c r="C30" s="154" t="str">
        <f>INTESTAZIONE!C29</f>
        <v>h</v>
      </c>
      <c r="D30" s="158">
        <v>16</v>
      </c>
      <c r="E30" s="155">
        <f>INTESTAZIONE!D29</f>
        <v>62.48</v>
      </c>
      <c r="F30" s="156"/>
      <c r="G30" s="157">
        <f>E30*D30</f>
        <v>999.68</v>
      </c>
      <c r="I30" s="13"/>
      <c r="J30" s="116"/>
      <c r="K30" s="117"/>
      <c r="L30" s="47"/>
      <c r="M30" s="47"/>
      <c r="N30" s="47"/>
    </row>
    <row r="31" spans="1:13" ht="12.75">
      <c r="A31" s="152" t="s">
        <v>50</v>
      </c>
      <c r="B31" s="154" t="s">
        <v>51</v>
      </c>
      <c r="C31" s="154" t="str">
        <f>INTESTAZIONE!C30</f>
        <v>h</v>
      </c>
      <c r="D31" s="158">
        <v>16</v>
      </c>
      <c r="E31" s="155">
        <f>INTESTAZIONE!D30</f>
        <v>382.2</v>
      </c>
      <c r="F31" s="156"/>
      <c r="G31" s="157">
        <f>E31*D31</f>
        <v>6115.2</v>
      </c>
      <c r="I31" s="13"/>
      <c r="J31" s="116"/>
      <c r="K31" s="117"/>
      <c r="L31" s="17"/>
      <c r="M31" s="4"/>
    </row>
    <row r="32" spans="1:13" ht="24">
      <c r="A32" s="152" t="s">
        <v>52</v>
      </c>
      <c r="B32" s="153" t="s">
        <v>53</v>
      </c>
      <c r="C32" s="154" t="str">
        <f>INTESTAZIONE!C31</f>
        <v>h</v>
      </c>
      <c r="D32" s="158">
        <v>40</v>
      </c>
      <c r="E32" s="155">
        <f>INTESTAZIONE!D31</f>
        <v>134.86</v>
      </c>
      <c r="F32" s="156"/>
      <c r="G32" s="157">
        <f>E32*D32</f>
        <v>5394.400000000001</v>
      </c>
      <c r="I32" s="17"/>
      <c r="J32" s="116"/>
      <c r="K32" s="120"/>
      <c r="L32" s="17"/>
      <c r="M32" s="4"/>
    </row>
    <row r="33" spans="6:11" ht="12.75">
      <c r="F33" s="138" t="s">
        <v>31</v>
      </c>
      <c r="G33" s="112">
        <f>SUM(G30:G32)</f>
        <v>12509.28</v>
      </c>
      <c r="I33" s="17"/>
      <c r="J33" s="121"/>
      <c r="K33" s="120"/>
    </row>
    <row r="34" spans="7:11" ht="12.75">
      <c r="G34" s="55"/>
      <c r="I34" s="17"/>
      <c r="J34" s="121"/>
      <c r="K34" s="120"/>
    </row>
    <row r="35" spans="2:11" ht="15.75">
      <c r="B35" s="108"/>
      <c r="C35" s="108"/>
      <c r="D35" s="108"/>
      <c r="E35" s="108"/>
      <c r="F35" s="136" t="s">
        <v>16</v>
      </c>
      <c r="G35" s="137">
        <f>G33</f>
        <v>12509.28</v>
      </c>
      <c r="I35" s="17"/>
      <c r="J35" s="122"/>
      <c r="K35" s="117"/>
    </row>
    <row r="36" spans="1:11" ht="12.75">
      <c r="A36" s="54"/>
      <c r="B36" s="10"/>
      <c r="C36" s="10"/>
      <c r="D36" s="11"/>
      <c r="E36" s="12"/>
      <c r="F36" s="10"/>
      <c r="I36" s="17"/>
      <c r="J36" s="123"/>
      <c r="K36" s="117"/>
    </row>
    <row r="37" spans="1:11" ht="12.75">
      <c r="A37" s="184" t="s">
        <v>36</v>
      </c>
      <c r="B37" s="184"/>
      <c r="C37" s="184"/>
      <c r="D37" s="184"/>
      <c r="E37" s="184"/>
      <c r="F37" s="184"/>
      <c r="G37" s="184"/>
      <c r="I37" s="13"/>
      <c r="J37" s="123"/>
      <c r="K37" s="117"/>
    </row>
    <row r="38" spans="1:11" ht="12.75">
      <c r="A38" s="130" t="s">
        <v>22</v>
      </c>
      <c r="B38" s="130" t="s">
        <v>6</v>
      </c>
      <c r="C38" s="130" t="s">
        <v>30</v>
      </c>
      <c r="D38" s="131" t="s">
        <v>8</v>
      </c>
      <c r="E38" s="139" t="s">
        <v>9</v>
      </c>
      <c r="F38" s="140"/>
      <c r="G38" s="132" t="s">
        <v>10</v>
      </c>
      <c r="I38" s="13"/>
      <c r="J38" s="123"/>
      <c r="K38" s="117"/>
    </row>
    <row r="39" spans="1:11" ht="12.75">
      <c r="A39" s="147"/>
      <c r="B39" s="145" t="s">
        <v>54</v>
      </c>
      <c r="C39" s="133" t="s">
        <v>37</v>
      </c>
      <c r="D39" s="141">
        <v>1</v>
      </c>
      <c r="E39" s="142">
        <v>1250000</v>
      </c>
      <c r="F39" s="143">
        <v>0</v>
      </c>
      <c r="G39" s="126">
        <v>1433730</v>
      </c>
      <c r="I39" s="13"/>
      <c r="J39" s="123"/>
      <c r="K39" s="117"/>
    </row>
    <row r="40" spans="1:11" ht="21" customHeight="1">
      <c r="A40" s="147" t="s">
        <v>39</v>
      </c>
      <c r="B40" s="146" t="s">
        <v>38</v>
      </c>
      <c r="C40" s="127" t="s">
        <v>37</v>
      </c>
      <c r="D40" s="141">
        <v>1</v>
      </c>
      <c r="E40" s="142">
        <v>3000</v>
      </c>
      <c r="F40" s="143">
        <v>0</v>
      </c>
      <c r="G40" s="126">
        <v>5000</v>
      </c>
      <c r="I40" s="13"/>
      <c r="J40" s="123"/>
      <c r="K40" s="117"/>
    </row>
    <row r="41" spans="1:11" ht="30" customHeight="1">
      <c r="A41" s="147"/>
      <c r="B41" s="146"/>
      <c r="C41" s="127"/>
      <c r="D41" s="141"/>
      <c r="E41" s="142"/>
      <c r="F41" s="143"/>
      <c r="G41" s="126">
        <f>E41*D41*(1-F41)</f>
        <v>0</v>
      </c>
      <c r="I41" s="13"/>
      <c r="J41" s="123"/>
      <c r="K41" s="117"/>
    </row>
    <row r="42" spans="1:11" ht="12.75">
      <c r="A42" s="147"/>
      <c r="B42" s="146"/>
      <c r="C42" s="127"/>
      <c r="D42" s="141"/>
      <c r="E42" s="142"/>
      <c r="F42" s="143"/>
      <c r="G42" s="126">
        <f>E42*D42*(1-F42)</f>
        <v>0</v>
      </c>
      <c r="I42" s="13"/>
      <c r="J42" s="123"/>
      <c r="K42" s="117"/>
    </row>
    <row r="43" spans="1:11" ht="12.75">
      <c r="A43" s="147"/>
      <c r="B43" s="146"/>
      <c r="C43" s="127"/>
      <c r="D43" s="141"/>
      <c r="E43" s="142"/>
      <c r="F43" s="143"/>
      <c r="G43" s="126">
        <f>E43*D43*(1-F43)</f>
        <v>0</v>
      </c>
      <c r="I43" s="13"/>
      <c r="J43" s="123"/>
      <c r="K43" s="117"/>
    </row>
    <row r="44" spans="6:11" ht="13.5" thickBot="1">
      <c r="F44" s="138" t="s">
        <v>31</v>
      </c>
      <c r="G44" s="112">
        <f>SUM(G39:G43)</f>
        <v>1438730</v>
      </c>
      <c r="I44" s="13"/>
      <c r="J44" s="124"/>
      <c r="K44" s="125"/>
    </row>
    <row r="45" spans="1:9" ht="12.75">
      <c r="A45" s="53" t="s">
        <v>11</v>
      </c>
      <c r="B45" s="71" t="s">
        <v>17</v>
      </c>
      <c r="C45" s="113">
        <f>IF(A39="Listino Prezziario",0%,INTESTAZIONE!C34)</f>
        <v>0.15</v>
      </c>
      <c r="F45" s="138"/>
      <c r="G45" s="112"/>
      <c r="I45" s="13"/>
    </row>
    <row r="46" spans="1:9" ht="12.75">
      <c r="A46" s="71"/>
      <c r="B46" s="71" t="s">
        <v>18</v>
      </c>
      <c r="C46" s="113">
        <f>IF(A39="Listino Prezziario",0%,INTESTAZIONE!C35)</f>
        <v>0.1</v>
      </c>
      <c r="I46" s="13"/>
    </row>
    <row r="47" spans="1:9" ht="12.75">
      <c r="A47" s="4"/>
      <c r="B47" s="4"/>
      <c r="C47" s="134"/>
      <c r="I47" s="13"/>
    </row>
    <row r="48" spans="1:9" ht="12.75">
      <c r="A48" s="53"/>
      <c r="B48" s="71"/>
      <c r="C48" s="113"/>
      <c r="I48" s="15"/>
    </row>
    <row r="49" spans="1:3" ht="12.75">
      <c r="A49" s="4"/>
      <c r="B49" s="4"/>
      <c r="C49" s="135"/>
    </row>
    <row r="50" spans="1:7" ht="15.75">
      <c r="A50" s="46"/>
      <c r="B50" s="46"/>
      <c r="C50" s="46"/>
      <c r="D50" s="46"/>
      <c r="E50" s="46"/>
      <c r="F50" s="136" t="s">
        <v>19</v>
      </c>
      <c r="G50" s="137">
        <f>G44*(1+C45)*(1+C46)*(1-C48)*(1-C49)</f>
        <v>1819993.45</v>
      </c>
    </row>
    <row r="51" spans="1:6" ht="12.75">
      <c r="A51" s="54"/>
      <c r="B51" s="10"/>
      <c r="C51" s="10"/>
      <c r="D51" s="11"/>
      <c r="E51" s="12"/>
      <c r="F51" s="10"/>
    </row>
    <row r="52" spans="1:7" ht="12.75">
      <c r="A52" s="184" t="s">
        <v>20</v>
      </c>
      <c r="B52" s="184"/>
      <c r="C52" s="184"/>
      <c r="D52" s="184"/>
      <c r="E52" s="184"/>
      <c r="F52" s="184"/>
      <c r="G52" s="184"/>
    </row>
    <row r="53" ht="12.75">
      <c r="G53" s="38" t="s">
        <v>55</v>
      </c>
    </row>
    <row r="54" spans="1:7" ht="18" customHeight="1">
      <c r="A54" s="110" t="s">
        <v>33</v>
      </c>
      <c r="B54" s="111">
        <f>G25+G35+G50</f>
        <v>1841721.038</v>
      </c>
      <c r="C54" s="185" t="s">
        <v>32</v>
      </c>
      <c r="D54" s="185"/>
      <c r="E54" s="185"/>
      <c r="F54" s="186" t="e">
        <f>_xlfn.FLOOR.MATH(B54,5)</f>
        <v>#NAME?</v>
      </c>
      <c r="G54" s="186"/>
    </row>
    <row r="55" spans="1:7" ht="18" customHeight="1">
      <c r="A55" s="110"/>
      <c r="B55" s="111"/>
      <c r="C55" s="185"/>
      <c r="D55" s="185"/>
      <c r="E55" s="185"/>
      <c r="F55" s="186"/>
      <c r="G55" s="186"/>
    </row>
    <row r="56" ht="12.75">
      <c r="F56" s="10"/>
    </row>
    <row r="57" spans="4:6" ht="12.75">
      <c r="D57" s="11"/>
      <c r="E57" s="12"/>
      <c r="F57" s="10"/>
    </row>
    <row r="58" spans="4:6" ht="12.75">
      <c r="D58" s="11"/>
      <c r="E58" s="12"/>
      <c r="F58" s="10"/>
    </row>
    <row r="59" spans="4:7" ht="12.75">
      <c r="D59" s="11"/>
      <c r="E59" s="14"/>
      <c r="F59" s="24"/>
      <c r="G59" s="169">
        <v>1841720</v>
      </c>
    </row>
    <row r="60" spans="4:7" ht="12.75">
      <c r="D60" s="11"/>
      <c r="G60" s="170" t="e">
        <f>F54-G59</f>
        <v>#NAME?</v>
      </c>
    </row>
    <row r="61" spans="4:5" ht="12.75">
      <c r="D61" s="11"/>
      <c r="E61" s="12"/>
    </row>
    <row r="62" spans="1:6" ht="12.75">
      <c r="A62" s="187"/>
      <c r="B62" s="187"/>
      <c r="C62" s="187"/>
      <c r="D62" s="187"/>
      <c r="E62" s="177"/>
      <c r="F62" s="177"/>
    </row>
    <row r="63" spans="1:6" ht="12.75">
      <c r="A63" s="187"/>
      <c r="B63" s="187"/>
      <c r="C63" s="187"/>
      <c r="D63" s="187"/>
      <c r="E63" s="177"/>
      <c r="F63" s="177"/>
    </row>
    <row r="64" spans="1:6" ht="18">
      <c r="A64" s="187"/>
      <c r="B64" s="187"/>
      <c r="C64" s="187"/>
      <c r="D64" s="187"/>
      <c r="E64" s="178"/>
      <c r="F64" s="178"/>
    </row>
    <row r="65" spans="1:6" ht="12.75">
      <c r="A65" s="187"/>
      <c r="B65" s="187"/>
      <c r="C65" s="187"/>
      <c r="D65" s="187"/>
      <c r="E65" s="174"/>
      <c r="F65" s="174"/>
    </row>
  </sheetData>
  <sheetProtection/>
  <mergeCells count="17">
    <mergeCell ref="A62:D65"/>
    <mergeCell ref="E62:F62"/>
    <mergeCell ref="E63:F63"/>
    <mergeCell ref="E64:F64"/>
    <mergeCell ref="E65:F65"/>
    <mergeCell ref="A12:G12"/>
    <mergeCell ref="A27:G27"/>
    <mergeCell ref="A52:G52"/>
    <mergeCell ref="C54:E55"/>
    <mergeCell ref="F54:G55"/>
    <mergeCell ref="A37:G37"/>
    <mergeCell ref="B8:G8"/>
    <mergeCell ref="A2:G2"/>
    <mergeCell ref="A3:G3"/>
    <mergeCell ref="A4:G4"/>
    <mergeCell ref="A5:G5"/>
    <mergeCell ref="B7:G7"/>
  </mergeCells>
  <printOptions/>
  <pageMargins left="0.7" right="0.7" top="0.75" bottom="0.75" header="0.3" footer="0.3"/>
  <pageSetup cellComments="atEnd"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codeName="Foglio50">
    <tabColor rgb="FFFFFF00"/>
    <pageSetUpPr fitToPage="1"/>
  </sheetPr>
  <dimension ref="A1:N65"/>
  <sheetViews>
    <sheetView tabSelected="1" view="pageBreakPreview" zoomScaleNormal="85" zoomScaleSheetLayoutView="100" zoomScalePageLayoutView="0" workbookViewId="0" topLeftCell="A1">
      <selection activeCell="G11" sqref="G11"/>
    </sheetView>
  </sheetViews>
  <sheetFormatPr defaultColWidth="9.140625" defaultRowHeight="12.75"/>
  <cols>
    <col min="1" max="1" width="16.140625" style="0" customWidth="1"/>
    <col min="2" max="2" width="30.421875" style="0" customWidth="1"/>
    <col min="3" max="3" width="6.7109375" style="0" customWidth="1"/>
    <col min="4" max="4" width="8.00390625" style="0" bestFit="1" customWidth="1"/>
    <col min="5" max="5" width="13.00390625" style="0" bestFit="1" customWidth="1"/>
    <col min="6" max="6" width="13.57421875" style="0" bestFit="1" customWidth="1"/>
    <col min="7" max="7" width="19.421875" style="0" customWidth="1"/>
    <col min="11" max="11" width="48.140625" style="0" customWidth="1"/>
    <col min="12" max="12" width="10.00390625" style="0" customWidth="1"/>
  </cols>
  <sheetData>
    <row r="1" spans="9:13" ht="12.75" customHeight="1">
      <c r="I1" s="8"/>
      <c r="J1" s="8"/>
      <c r="K1" s="8"/>
      <c r="L1" s="8"/>
      <c r="M1" s="8"/>
    </row>
    <row r="2" spans="1:9" ht="24.75" customHeight="1">
      <c r="A2" s="180" t="s">
        <v>27</v>
      </c>
      <c r="B2" s="180"/>
      <c r="C2" s="180"/>
      <c r="D2" s="180"/>
      <c r="E2" s="180"/>
      <c r="F2" s="180"/>
      <c r="G2" s="180"/>
      <c r="H2" s="48"/>
      <c r="I2" s="8"/>
    </row>
    <row r="3" spans="1:9" ht="18">
      <c r="A3" s="181" t="s">
        <v>49</v>
      </c>
      <c r="B3" s="181"/>
      <c r="C3" s="181"/>
      <c r="D3" s="181"/>
      <c r="E3" s="181"/>
      <c r="F3" s="181"/>
      <c r="G3" s="181"/>
      <c r="H3" s="52"/>
      <c r="I3" s="9"/>
    </row>
    <row r="4" spans="1:9" ht="15">
      <c r="A4" s="182" t="str">
        <f>INTESTAZIONE!A2</f>
        <v>Provincia di Matera - COMUNE DI COLOBRARO</v>
      </c>
      <c r="B4" s="182"/>
      <c r="C4" s="182"/>
      <c r="D4" s="182"/>
      <c r="E4" s="182"/>
      <c r="F4" s="182"/>
      <c r="G4" s="182"/>
      <c r="H4" s="49"/>
      <c r="I4" s="13"/>
    </row>
    <row r="5" spans="1:9" ht="18">
      <c r="A5" s="183" t="str">
        <f>INTESTAZIONE!A3</f>
        <v>Impianto di Produzione di Biometano </v>
      </c>
      <c r="B5" s="183"/>
      <c r="C5" s="183"/>
      <c r="D5" s="183"/>
      <c r="E5" s="183"/>
      <c r="F5" s="183"/>
      <c r="G5" s="183"/>
      <c r="H5" s="50"/>
      <c r="I5" s="13"/>
    </row>
    <row r="6" ht="12.75">
      <c r="I6" s="13"/>
    </row>
    <row r="7" spans="1:9" ht="18.75" customHeight="1">
      <c r="A7" s="109" t="s">
        <v>28</v>
      </c>
      <c r="B7" s="180" t="s">
        <v>70</v>
      </c>
      <c r="C7" s="180"/>
      <c r="D7" s="180"/>
      <c r="E7" s="180"/>
      <c r="F7" s="180"/>
      <c r="G7" s="180"/>
      <c r="H7" s="51"/>
      <c r="I7" s="13"/>
    </row>
    <row r="8" spans="1:9" ht="80.25" customHeight="1">
      <c r="A8" s="109" t="s">
        <v>29</v>
      </c>
      <c r="B8" s="179" t="s">
        <v>71</v>
      </c>
      <c r="C8" s="179"/>
      <c r="D8" s="179"/>
      <c r="E8" s="179"/>
      <c r="F8" s="179"/>
      <c r="G8" s="179"/>
      <c r="I8" s="13"/>
    </row>
    <row r="9" ht="12.75">
      <c r="I9" s="13"/>
    </row>
    <row r="10" spans="1:9" ht="12.75">
      <c r="A10" s="6" t="str">
        <f>INTESTAZIONE!A12</f>
        <v>elenco prezzi Regionale della Basilicata</v>
      </c>
      <c r="C10" s="128">
        <f>INTESTAZIONE!B12</f>
        <v>2023</v>
      </c>
      <c r="G10" s="46" t="s">
        <v>48</v>
      </c>
      <c r="I10" s="13"/>
    </row>
    <row r="11" spans="4:9" ht="15" customHeight="1">
      <c r="D11" s="4"/>
      <c r="E11" s="4"/>
      <c r="F11" s="4"/>
      <c r="G11" s="148" t="e">
        <f>G19/F54</f>
        <v>#NAME?</v>
      </c>
      <c r="I11" s="13"/>
    </row>
    <row r="12" spans="1:9" ht="12.75">
      <c r="A12" s="184" t="s">
        <v>34</v>
      </c>
      <c r="B12" s="184"/>
      <c r="C12" s="184"/>
      <c r="D12" s="184"/>
      <c r="E12" s="184"/>
      <c r="F12" s="184"/>
      <c r="G12" s="184"/>
      <c r="I12" s="15"/>
    </row>
    <row r="13" spans="1:9" ht="12.75">
      <c r="A13" s="129" t="s">
        <v>47</v>
      </c>
      <c r="I13" s="15"/>
    </row>
    <row r="14" spans="1:9" ht="24.75" thickBot="1">
      <c r="A14" s="130" t="s">
        <v>5</v>
      </c>
      <c r="B14" s="130" t="s">
        <v>6</v>
      </c>
      <c r="C14" s="130" t="s">
        <v>30</v>
      </c>
      <c r="D14" s="131" t="s">
        <v>8</v>
      </c>
      <c r="E14" s="132" t="s">
        <v>9</v>
      </c>
      <c r="F14" s="130"/>
      <c r="G14" s="132" t="s">
        <v>10</v>
      </c>
      <c r="I14" s="13"/>
    </row>
    <row r="15" spans="1:14" ht="12.75">
      <c r="A15" s="159">
        <v>2085</v>
      </c>
      <c r="B15" s="160" t="str">
        <f>INTESTAZIONE!B16</f>
        <v>Operaio livello C3</v>
      </c>
      <c r="C15" s="160" t="str">
        <f>INTESTAZIONE!C16</f>
        <v>h</v>
      </c>
      <c r="D15" s="158">
        <v>320</v>
      </c>
      <c r="E15" s="161">
        <f>INTESTAZIONE!D16</f>
        <v>23.99</v>
      </c>
      <c r="F15" s="156"/>
      <c r="G15" s="157">
        <f>E15*D15</f>
        <v>7676.799999999999</v>
      </c>
      <c r="I15" s="13"/>
      <c r="J15" s="57"/>
      <c r="K15" s="60">
        <v>0.1</v>
      </c>
      <c r="L15" s="70" t="e">
        <f>0.1*(E40+E41+#REF!)</f>
        <v>#REF!</v>
      </c>
      <c r="M15" s="61" t="s">
        <v>23</v>
      </c>
      <c r="N15" s="62"/>
    </row>
    <row r="16" spans="1:14" ht="12.75">
      <c r="A16" s="159">
        <v>2084</v>
      </c>
      <c r="B16" s="160" t="str">
        <f>INTESTAZIONE!B17</f>
        <v>Operaio livello C2</v>
      </c>
      <c r="C16" s="160" t="str">
        <f>INTESTAZIONE!C17</f>
        <v>h</v>
      </c>
      <c r="D16" s="158">
        <v>320</v>
      </c>
      <c r="E16" s="161">
        <f>INTESTAZIONE!D17</f>
        <v>22.41</v>
      </c>
      <c r="F16" s="159"/>
      <c r="G16" s="157">
        <f>E16*D16</f>
        <v>7171.2</v>
      </c>
      <c r="I16" s="13"/>
      <c r="J16" s="58"/>
      <c r="K16" s="19">
        <v>0.15</v>
      </c>
      <c r="L16" s="20" t="e">
        <f>0.15*(E40+E41+#REF!)</f>
        <v>#REF!</v>
      </c>
      <c r="M16" s="17" t="s">
        <v>23</v>
      </c>
      <c r="N16" s="63"/>
    </row>
    <row r="17" spans="1:14" ht="12.75">
      <c r="A17" s="159">
        <v>2083</v>
      </c>
      <c r="B17" s="160" t="str">
        <f>INTESTAZIONE!B18</f>
        <v>Operaio livello D2</v>
      </c>
      <c r="C17" s="160" t="str">
        <f>INTESTAZIONE!C18</f>
        <v>h</v>
      </c>
      <c r="D17" s="158">
        <v>160</v>
      </c>
      <c r="E17" s="161">
        <f>INTESTAZIONE!D18</f>
        <v>21.49</v>
      </c>
      <c r="F17" s="159"/>
      <c r="G17" s="157">
        <f>E17*D17</f>
        <v>3438.3999999999996</v>
      </c>
      <c r="I17" s="13"/>
      <c r="J17" s="59"/>
      <c r="K17" s="21" t="s">
        <v>24</v>
      </c>
      <c r="L17" s="22">
        <f>G25+G36</f>
        <v>23132.296000000002</v>
      </c>
      <c r="M17" s="13" t="s">
        <v>23</v>
      </c>
      <c r="N17" s="64" t="e">
        <f>IF(L15&lt;L17,IF(L17&lt;L16,"ok","falso"),"falso")</f>
        <v>#REF!</v>
      </c>
    </row>
    <row r="18" spans="1:14" ht="12.75">
      <c r="A18" s="159">
        <v>2081</v>
      </c>
      <c r="B18" s="159" t="str">
        <f>INTESTAZIONE!B19</f>
        <v>Operaio livello D1</v>
      </c>
      <c r="C18" s="160" t="s">
        <v>21</v>
      </c>
      <c r="D18" s="158">
        <v>0</v>
      </c>
      <c r="E18" s="161">
        <f>INTESTAZIONE!D19</f>
        <v>19.4</v>
      </c>
      <c r="F18" s="159"/>
      <c r="G18" s="157">
        <f>E18*D18</f>
        <v>0</v>
      </c>
      <c r="I18" s="15"/>
      <c r="J18" s="59"/>
      <c r="K18" s="13"/>
      <c r="L18" s="13"/>
      <c r="M18" s="13"/>
      <c r="N18" s="64"/>
    </row>
    <row r="19" spans="6:14" ht="12.75">
      <c r="F19" s="55" t="s">
        <v>31</v>
      </c>
      <c r="G19" s="72">
        <f>SUM(G15:G18)</f>
        <v>18286.4</v>
      </c>
      <c r="I19" s="17"/>
      <c r="J19" s="59"/>
      <c r="K19" s="13"/>
      <c r="L19" s="13"/>
      <c r="M19" s="13"/>
      <c r="N19" s="64"/>
    </row>
    <row r="20" spans="1:14" ht="12.75">
      <c r="A20" s="53" t="s">
        <v>11</v>
      </c>
      <c r="B20" s="71" t="s">
        <v>17</v>
      </c>
      <c r="C20" s="113">
        <f>INTESTAZIONE!C21</f>
        <v>0.15</v>
      </c>
      <c r="F20" s="55"/>
      <c r="G20" s="72"/>
      <c r="I20" s="17"/>
      <c r="J20" s="59"/>
      <c r="K20" s="13"/>
      <c r="L20" s="13"/>
      <c r="M20" s="13"/>
      <c r="N20" s="64"/>
    </row>
    <row r="21" spans="1:14" ht="13.5" thickBot="1">
      <c r="A21" s="71"/>
      <c r="B21" s="71" t="s">
        <v>18</v>
      </c>
      <c r="C21" s="113">
        <f>INTESTAZIONE!C22</f>
        <v>0.1</v>
      </c>
      <c r="I21" s="17"/>
      <c r="J21" s="65"/>
      <c r="K21" s="66" t="s">
        <v>25</v>
      </c>
      <c r="L21" s="67">
        <f>(G25+G36)/G50*100</f>
        <v>44.38446601941749</v>
      </c>
      <c r="M21" s="68" t="s">
        <v>26</v>
      </c>
      <c r="N21" s="69"/>
    </row>
    <row r="22" spans="1:13" ht="13.5" thickBot="1">
      <c r="A22" s="4"/>
      <c r="B22" s="4"/>
      <c r="C22" s="134"/>
      <c r="J22" s="13"/>
      <c r="K22" s="13"/>
      <c r="L22" s="13"/>
      <c r="M22" s="13"/>
    </row>
    <row r="23" spans="1:13" ht="12.75">
      <c r="A23" s="53"/>
      <c r="B23" s="71"/>
      <c r="C23" s="113"/>
      <c r="J23" s="114"/>
      <c r="K23" s="115"/>
      <c r="L23" s="4"/>
      <c r="M23" s="4"/>
    </row>
    <row r="24" spans="1:13" ht="12.75">
      <c r="A24" s="4"/>
      <c r="B24" s="4"/>
      <c r="C24" s="135"/>
      <c r="G24" s="56">
        <f>D24*E24</f>
        <v>0</v>
      </c>
      <c r="J24" s="116"/>
      <c r="K24" s="117"/>
      <c r="L24" s="4"/>
      <c r="M24" s="4"/>
    </row>
    <row r="25" spans="2:13" ht="15.75">
      <c r="B25" s="108"/>
      <c r="C25" s="108"/>
      <c r="D25" s="108"/>
      <c r="E25" s="108"/>
      <c r="F25" s="136" t="s">
        <v>15</v>
      </c>
      <c r="G25" s="137">
        <f>G19*(1+C20)*(1+C21)*(1-C23)*(1-C24)</f>
        <v>23132.296000000002</v>
      </c>
      <c r="J25" s="118"/>
      <c r="K25" s="117"/>
      <c r="L25" s="13"/>
      <c r="M25" s="13"/>
    </row>
    <row r="26" spans="1:13" ht="12.75">
      <c r="A26" s="17"/>
      <c r="B26" s="17"/>
      <c r="C26" s="17"/>
      <c r="D26" s="31"/>
      <c r="I26" s="13"/>
      <c r="J26" s="118"/>
      <c r="K26" s="117"/>
      <c r="L26" s="13"/>
      <c r="M26" s="13"/>
    </row>
    <row r="27" spans="1:13" ht="12.75">
      <c r="A27" s="184" t="s">
        <v>35</v>
      </c>
      <c r="B27" s="184"/>
      <c r="C27" s="184"/>
      <c r="D27" s="184"/>
      <c r="E27" s="184"/>
      <c r="F27" s="184"/>
      <c r="G27" s="184"/>
      <c r="I27" s="13"/>
      <c r="J27" s="116"/>
      <c r="K27" s="117"/>
      <c r="L27" s="17"/>
      <c r="M27" s="17"/>
    </row>
    <row r="28" spans="1:13" ht="12.75">
      <c r="A28" s="129" t="str">
        <f>INTESTAZIONE!A27</f>
        <v>Noli: prezziario Regionale della Basilicata - 2020</v>
      </c>
      <c r="I28" s="13"/>
      <c r="J28" s="116"/>
      <c r="K28" s="117"/>
      <c r="L28" s="17"/>
      <c r="M28" s="17"/>
    </row>
    <row r="29" spans="1:13" ht="24">
      <c r="A29" s="130" t="s">
        <v>5</v>
      </c>
      <c r="B29" s="130" t="s">
        <v>6</v>
      </c>
      <c r="C29" s="130" t="s">
        <v>30</v>
      </c>
      <c r="D29" s="131" t="s">
        <v>8</v>
      </c>
      <c r="E29" s="132" t="s">
        <v>9</v>
      </c>
      <c r="F29" s="130"/>
      <c r="G29" s="132" t="s">
        <v>10</v>
      </c>
      <c r="I29" s="13"/>
      <c r="J29" s="116"/>
      <c r="K29" s="119"/>
      <c r="L29" s="17"/>
      <c r="M29" s="17"/>
    </row>
    <row r="30" spans="1:14" ht="24">
      <c r="A30" s="152" t="str">
        <f>INTESTAZIONE!A29</f>
        <v>A.01.047.03</v>
      </c>
      <c r="B30" s="153" t="s">
        <v>46</v>
      </c>
      <c r="C30" s="154" t="str">
        <f>INTESTAZIONE!C29</f>
        <v>h</v>
      </c>
      <c r="D30" s="158">
        <v>120</v>
      </c>
      <c r="E30" s="155">
        <f>INTESTAZIONE!D29</f>
        <v>62.48</v>
      </c>
      <c r="F30" s="156"/>
      <c r="G30" s="157">
        <f>E30*D30</f>
        <v>7497.599999999999</v>
      </c>
      <c r="I30" s="13"/>
      <c r="J30" s="116"/>
      <c r="K30" s="117"/>
      <c r="L30" s="47"/>
      <c r="M30" s="47"/>
      <c r="N30" s="47"/>
    </row>
    <row r="31" spans="1:13" ht="12.75">
      <c r="A31" s="152" t="s">
        <v>50</v>
      </c>
      <c r="B31" s="154" t="s">
        <v>51</v>
      </c>
      <c r="C31" s="154" t="str">
        <f>INTESTAZIONE!C30</f>
        <v>h</v>
      </c>
      <c r="D31" s="158">
        <v>16</v>
      </c>
      <c r="E31" s="155">
        <f>INTESTAZIONE!D30</f>
        <v>382.2</v>
      </c>
      <c r="F31" s="156"/>
      <c r="G31" s="157">
        <f>E31*D31</f>
        <v>6115.2</v>
      </c>
      <c r="I31" s="13"/>
      <c r="J31" s="116"/>
      <c r="K31" s="117"/>
      <c r="L31" s="17"/>
      <c r="M31" s="4"/>
    </row>
    <row r="32" spans="1:13" ht="24">
      <c r="A32" s="152" t="s">
        <v>52</v>
      </c>
      <c r="B32" s="153" t="s">
        <v>53</v>
      </c>
      <c r="C32" s="154" t="str">
        <f>INTESTAZIONE!C31</f>
        <v>h</v>
      </c>
      <c r="D32" s="158">
        <v>120</v>
      </c>
      <c r="E32" s="155">
        <f>INTESTAZIONE!D31</f>
        <v>134.86</v>
      </c>
      <c r="F32" s="156"/>
      <c r="G32" s="157">
        <f>E32*D32</f>
        <v>16183.2</v>
      </c>
      <c r="I32" s="17"/>
      <c r="J32" s="116"/>
      <c r="K32" s="120"/>
      <c r="L32" s="17"/>
      <c r="M32" s="4"/>
    </row>
    <row r="33" spans="6:11" ht="12.75">
      <c r="F33" s="138" t="s">
        <v>31</v>
      </c>
      <c r="G33" s="112">
        <f>SUM(G30:G32)</f>
        <v>29796</v>
      </c>
      <c r="I33" s="17"/>
      <c r="J33" s="121"/>
      <c r="K33" s="120"/>
    </row>
    <row r="34" spans="7:11" ht="12.75">
      <c r="G34" s="55"/>
      <c r="I34" s="17"/>
      <c r="J34" s="121"/>
      <c r="K34" s="120"/>
    </row>
    <row r="35" spans="2:11" ht="15.75">
      <c r="B35" s="108"/>
      <c r="C35" s="108"/>
      <c r="D35" s="108"/>
      <c r="E35" s="108"/>
      <c r="F35" s="136" t="s">
        <v>16</v>
      </c>
      <c r="G35" s="137">
        <f>G33</f>
        <v>29796</v>
      </c>
      <c r="I35" s="17"/>
      <c r="J35" s="122"/>
      <c r="K35" s="117"/>
    </row>
    <row r="36" spans="1:11" ht="12.75">
      <c r="A36" s="54"/>
      <c r="B36" s="10"/>
      <c r="C36" s="10"/>
      <c r="D36" s="11"/>
      <c r="E36" s="12"/>
      <c r="F36" s="10"/>
      <c r="I36" s="17"/>
      <c r="J36" s="123"/>
      <c r="K36" s="117"/>
    </row>
    <row r="37" spans="1:11" ht="12.75">
      <c r="A37" s="184" t="s">
        <v>36</v>
      </c>
      <c r="B37" s="184"/>
      <c r="C37" s="184"/>
      <c r="D37" s="184"/>
      <c r="E37" s="184"/>
      <c r="F37" s="184"/>
      <c r="G37" s="184"/>
      <c r="I37" s="13"/>
      <c r="J37" s="123"/>
      <c r="K37" s="117"/>
    </row>
    <row r="38" spans="1:11" ht="24">
      <c r="A38" s="130" t="s">
        <v>22</v>
      </c>
      <c r="B38" s="130" t="s">
        <v>6</v>
      </c>
      <c r="C38" s="130" t="s">
        <v>30</v>
      </c>
      <c r="D38" s="131" t="s">
        <v>8</v>
      </c>
      <c r="E38" s="139" t="s">
        <v>9</v>
      </c>
      <c r="F38" s="140"/>
      <c r="G38" s="132" t="s">
        <v>10</v>
      </c>
      <c r="I38" s="13"/>
      <c r="J38" s="123"/>
      <c r="K38" s="117"/>
    </row>
    <row r="39" spans="1:11" ht="12.75">
      <c r="A39" s="147"/>
      <c r="B39" s="145" t="s">
        <v>54</v>
      </c>
      <c r="C39" s="133" t="s">
        <v>37</v>
      </c>
      <c r="D39" s="141">
        <v>1</v>
      </c>
      <c r="E39" s="142">
        <v>35000</v>
      </c>
      <c r="F39" s="143">
        <v>0</v>
      </c>
      <c r="G39" s="126">
        <v>40000</v>
      </c>
      <c r="I39" s="13"/>
      <c r="J39" s="123"/>
      <c r="K39" s="117"/>
    </row>
    <row r="40" spans="1:11" ht="21" customHeight="1">
      <c r="A40" s="147" t="s">
        <v>39</v>
      </c>
      <c r="B40" s="146" t="s">
        <v>38</v>
      </c>
      <c r="C40" s="127" t="s">
        <v>37</v>
      </c>
      <c r="D40" s="141">
        <v>1</v>
      </c>
      <c r="E40" s="142">
        <v>1000</v>
      </c>
      <c r="F40" s="143">
        <v>0</v>
      </c>
      <c r="G40" s="126">
        <v>1200</v>
      </c>
      <c r="I40" s="13"/>
      <c r="J40" s="123"/>
      <c r="K40" s="117"/>
    </row>
    <row r="41" spans="1:11" ht="30" customHeight="1">
      <c r="A41" s="147"/>
      <c r="B41" s="146"/>
      <c r="C41" s="127"/>
      <c r="D41" s="141"/>
      <c r="E41" s="142"/>
      <c r="F41" s="143"/>
      <c r="G41" s="126">
        <f>E41*D41*(1-F41)</f>
        <v>0</v>
      </c>
      <c r="I41" s="13"/>
      <c r="J41" s="123"/>
      <c r="K41" s="117"/>
    </row>
    <row r="42" spans="1:11" ht="12.75">
      <c r="A42" s="147"/>
      <c r="B42" s="146"/>
      <c r="C42" s="127"/>
      <c r="D42" s="141"/>
      <c r="E42" s="142"/>
      <c r="F42" s="143"/>
      <c r="G42" s="126">
        <f>E42*D42*(1-F42)</f>
        <v>0</v>
      </c>
      <c r="I42" s="13"/>
      <c r="J42" s="123"/>
      <c r="K42" s="117"/>
    </row>
    <row r="43" spans="1:11" ht="12.75">
      <c r="A43" s="147"/>
      <c r="B43" s="146"/>
      <c r="C43" s="127"/>
      <c r="D43" s="141"/>
      <c r="E43" s="142"/>
      <c r="F43" s="143"/>
      <c r="G43" s="126">
        <f>E43*D43*(1-F43)</f>
        <v>0</v>
      </c>
      <c r="I43" s="13"/>
      <c r="J43" s="123"/>
      <c r="K43" s="117"/>
    </row>
    <row r="44" spans="6:11" ht="13.5" thickBot="1">
      <c r="F44" s="138" t="s">
        <v>31</v>
      </c>
      <c r="G44" s="112">
        <f>SUM(G39:G43)</f>
        <v>41200</v>
      </c>
      <c r="I44" s="13"/>
      <c r="J44" s="124"/>
      <c r="K44" s="125"/>
    </row>
    <row r="45" spans="1:9" ht="12.75">
      <c r="A45" s="53" t="s">
        <v>11</v>
      </c>
      <c r="B45" s="71" t="s">
        <v>17</v>
      </c>
      <c r="C45" s="113">
        <f>IF(A39="Listino Prezziario",0%,INTESTAZIONE!C34)</f>
        <v>0.15</v>
      </c>
      <c r="F45" s="138"/>
      <c r="G45" s="112"/>
      <c r="I45" s="13"/>
    </row>
    <row r="46" spans="1:9" ht="12.75">
      <c r="A46" s="71"/>
      <c r="B46" s="71" t="s">
        <v>18</v>
      </c>
      <c r="C46" s="113">
        <f>IF(A39="Listino Prezziario",0%,INTESTAZIONE!C35)</f>
        <v>0.1</v>
      </c>
      <c r="I46" s="13"/>
    </row>
    <row r="47" spans="1:9" ht="12.75">
      <c r="A47" s="4"/>
      <c r="B47" s="4"/>
      <c r="C47" s="134"/>
      <c r="I47" s="13"/>
    </row>
    <row r="48" spans="1:9" ht="12.75">
      <c r="A48" s="53"/>
      <c r="B48" s="71"/>
      <c r="C48" s="113"/>
      <c r="I48" s="15"/>
    </row>
    <row r="49" spans="1:3" ht="12.75">
      <c r="A49" s="4"/>
      <c r="B49" s="4"/>
      <c r="C49" s="135"/>
    </row>
    <row r="50" spans="1:7" ht="15.75">
      <c r="A50" s="46"/>
      <c r="B50" s="46"/>
      <c r="C50" s="46"/>
      <c r="D50" s="46"/>
      <c r="E50" s="46"/>
      <c r="F50" s="136" t="s">
        <v>19</v>
      </c>
      <c r="G50" s="137">
        <f>G44*(1+C45)*(1+C46)*(1-C48)*(1-C49)</f>
        <v>52117.99999999999</v>
      </c>
    </row>
    <row r="51" spans="1:6" ht="12.75">
      <c r="A51" s="54"/>
      <c r="B51" s="10"/>
      <c r="C51" s="10"/>
      <c r="D51" s="11"/>
      <c r="E51" s="12"/>
      <c r="F51" s="10"/>
    </row>
    <row r="52" spans="1:7" ht="12.75">
      <c r="A52" s="184" t="s">
        <v>20</v>
      </c>
      <c r="B52" s="184"/>
      <c r="C52" s="184"/>
      <c r="D52" s="184"/>
      <c r="E52" s="184"/>
      <c r="F52" s="184"/>
      <c r="G52" s="184"/>
    </row>
    <row r="53" ht="12.75">
      <c r="G53" s="38" t="s">
        <v>55</v>
      </c>
    </row>
    <row r="54" spans="1:7" ht="18" customHeight="1">
      <c r="A54" s="110" t="s">
        <v>33</v>
      </c>
      <c r="B54" s="111">
        <f>G25+G35+G50</f>
        <v>105046.296</v>
      </c>
      <c r="C54" s="185" t="s">
        <v>32</v>
      </c>
      <c r="D54" s="185"/>
      <c r="E54" s="185"/>
      <c r="F54" s="186" t="e">
        <f>_xlfn.FLOOR.MATH(B54,100)</f>
        <v>#NAME?</v>
      </c>
      <c r="G54" s="186"/>
    </row>
    <row r="55" spans="1:7" ht="18" customHeight="1">
      <c r="A55" s="110"/>
      <c r="B55" s="111"/>
      <c r="C55" s="185"/>
      <c r="D55" s="185"/>
      <c r="E55" s="185"/>
      <c r="F55" s="186"/>
      <c r="G55" s="186"/>
    </row>
    <row r="56" ht="12.75">
      <c r="F56" s="10"/>
    </row>
    <row r="57" spans="4:6" ht="12.75">
      <c r="D57" s="11"/>
      <c r="E57" s="12"/>
      <c r="F57" s="10"/>
    </row>
    <row r="58" spans="4:7" ht="12.75">
      <c r="D58" s="11"/>
      <c r="E58" s="12"/>
      <c r="F58" s="10"/>
      <c r="G58" s="169">
        <v>105000</v>
      </c>
    </row>
    <row r="59" spans="4:7" ht="12.75">
      <c r="D59" s="11"/>
      <c r="E59" s="14"/>
      <c r="F59" s="24"/>
      <c r="G59" s="171" t="e">
        <f>G58-F54</f>
        <v>#NAME?</v>
      </c>
    </row>
    <row r="60" ht="12.75">
      <c r="D60" s="11"/>
    </row>
    <row r="61" spans="4:5" ht="12.75">
      <c r="D61" s="11"/>
      <c r="E61" s="12"/>
    </row>
    <row r="62" spans="1:6" ht="12.75">
      <c r="A62" s="187"/>
      <c r="B62" s="187"/>
      <c r="C62" s="187"/>
      <c r="D62" s="187"/>
      <c r="E62" s="177"/>
      <c r="F62" s="177"/>
    </row>
    <row r="63" spans="1:6" ht="12.75">
      <c r="A63" s="187"/>
      <c r="B63" s="187"/>
      <c r="C63" s="187"/>
      <c r="D63" s="187"/>
      <c r="E63" s="177"/>
      <c r="F63" s="177"/>
    </row>
    <row r="64" spans="1:6" ht="18">
      <c r="A64" s="187"/>
      <c r="B64" s="187"/>
      <c r="C64" s="187"/>
      <c r="D64" s="187"/>
      <c r="E64" s="178"/>
      <c r="F64" s="178"/>
    </row>
    <row r="65" spans="1:6" ht="12.75">
      <c r="A65" s="187"/>
      <c r="B65" s="187"/>
      <c r="C65" s="187"/>
      <c r="D65" s="187"/>
      <c r="E65" s="174"/>
      <c r="F65" s="174"/>
    </row>
  </sheetData>
  <sheetProtection/>
  <mergeCells count="17">
    <mergeCell ref="A62:D65"/>
    <mergeCell ref="E62:F62"/>
    <mergeCell ref="E63:F63"/>
    <mergeCell ref="E64:F64"/>
    <mergeCell ref="E65:F65"/>
    <mergeCell ref="A12:G12"/>
    <mergeCell ref="A27:G27"/>
    <mergeCell ref="A52:G52"/>
    <mergeCell ref="C54:E55"/>
    <mergeCell ref="F54:G55"/>
    <mergeCell ref="A37:G37"/>
    <mergeCell ref="B8:G8"/>
    <mergeCell ref="A2:G2"/>
    <mergeCell ref="A3:G3"/>
    <mergeCell ref="A4:G4"/>
    <mergeCell ref="A5:G5"/>
    <mergeCell ref="B7:G7"/>
  </mergeCells>
  <printOptions/>
  <pageMargins left="0.7" right="0.7" top="0.75" bottom="0.75" header="0.3" footer="0.3"/>
  <pageSetup cellComments="atEnd" fitToHeight="1"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sheetPr codeName="Foglio51">
    <pageSetUpPr fitToPage="1"/>
  </sheetPr>
  <dimension ref="A1:N65"/>
  <sheetViews>
    <sheetView view="pageBreakPreview" zoomScaleNormal="85" zoomScaleSheetLayoutView="100" zoomScalePageLayoutView="0" workbookViewId="0" topLeftCell="A1">
      <selection activeCell="A23" sqref="A23:C24"/>
    </sheetView>
  </sheetViews>
  <sheetFormatPr defaultColWidth="9.140625" defaultRowHeight="12.75"/>
  <cols>
    <col min="1" max="1" width="16.140625" style="0" customWidth="1"/>
    <col min="2" max="2" width="30.421875" style="0" customWidth="1"/>
    <col min="3" max="3" width="6.7109375" style="0" customWidth="1"/>
    <col min="4" max="4" width="8.00390625" style="0" bestFit="1" customWidth="1"/>
    <col min="5" max="5" width="13.00390625" style="0" bestFit="1" customWidth="1"/>
    <col min="6" max="6" width="13.57421875" style="0" bestFit="1" customWidth="1"/>
    <col min="7" max="7" width="19.421875" style="0" customWidth="1"/>
    <col min="11" max="11" width="48.140625" style="0" customWidth="1"/>
    <col min="12" max="12" width="10.00390625" style="0" customWidth="1"/>
  </cols>
  <sheetData>
    <row r="1" spans="9:13" ht="12.75" customHeight="1">
      <c r="I1" s="8"/>
      <c r="J1" s="8"/>
      <c r="K1" s="8"/>
      <c r="L1" s="8"/>
      <c r="M1" s="8"/>
    </row>
    <row r="2" spans="1:9" ht="24.75" customHeight="1">
      <c r="A2" s="180" t="s">
        <v>27</v>
      </c>
      <c r="B2" s="180"/>
      <c r="C2" s="180"/>
      <c r="D2" s="180"/>
      <c r="E2" s="180"/>
      <c r="F2" s="180"/>
      <c r="G2" s="180"/>
      <c r="H2" s="48"/>
      <c r="I2" s="8"/>
    </row>
    <row r="3" spans="1:9" ht="18">
      <c r="A3" s="181" t="s">
        <v>49</v>
      </c>
      <c r="B3" s="181"/>
      <c r="C3" s="181"/>
      <c r="D3" s="181"/>
      <c r="E3" s="181"/>
      <c r="F3" s="181"/>
      <c r="G3" s="181"/>
      <c r="H3" s="52"/>
      <c r="I3" s="9"/>
    </row>
    <row r="4" spans="1:9" ht="15">
      <c r="A4" s="182" t="str">
        <f>INTESTAZIONE!A2</f>
        <v>Provincia di Matera - COMUNE DI COLOBRARO</v>
      </c>
      <c r="B4" s="182"/>
      <c r="C4" s="182"/>
      <c r="D4" s="182"/>
      <c r="E4" s="182"/>
      <c r="F4" s="182"/>
      <c r="G4" s="182"/>
      <c r="H4" s="49"/>
      <c r="I4" s="13"/>
    </row>
    <row r="5" spans="1:9" ht="18">
      <c r="A5" s="183" t="str">
        <f>INTESTAZIONE!A3</f>
        <v>Impianto di Produzione di Biometano </v>
      </c>
      <c r="B5" s="183"/>
      <c r="C5" s="183"/>
      <c r="D5" s="183"/>
      <c r="E5" s="183"/>
      <c r="F5" s="183"/>
      <c r="G5" s="183"/>
      <c r="H5" s="50"/>
      <c r="I5" s="13"/>
    </row>
    <row r="6" ht="12.75">
      <c r="I6" s="13"/>
    </row>
    <row r="7" spans="1:9" ht="18.75" customHeight="1">
      <c r="A7" s="109" t="s">
        <v>28</v>
      </c>
      <c r="B7" s="180" t="s">
        <v>57</v>
      </c>
      <c r="C7" s="180"/>
      <c r="D7" s="180"/>
      <c r="E7" s="180"/>
      <c r="F7" s="180"/>
      <c r="G7" s="180"/>
      <c r="H7" s="51"/>
      <c r="I7" s="13"/>
    </row>
    <row r="8" spans="1:9" ht="42" customHeight="1">
      <c r="A8" s="109" t="s">
        <v>29</v>
      </c>
      <c r="B8" s="179" t="s">
        <v>56</v>
      </c>
      <c r="C8" s="179"/>
      <c r="D8" s="179"/>
      <c r="E8" s="179"/>
      <c r="F8" s="179"/>
      <c r="G8" s="179"/>
      <c r="I8" s="13"/>
    </row>
    <row r="9" ht="12.75">
      <c r="I9" s="13"/>
    </row>
    <row r="10" spans="1:9" ht="12.75">
      <c r="A10" s="6" t="str">
        <f>INTESTAZIONE!A12</f>
        <v>elenco prezzi Regionale della Basilicata</v>
      </c>
      <c r="C10" s="128">
        <f>INTESTAZIONE!B12</f>
        <v>2023</v>
      </c>
      <c r="G10" s="46" t="s">
        <v>48</v>
      </c>
      <c r="I10" s="13"/>
    </row>
    <row r="11" spans="4:9" ht="15.75" customHeight="1">
      <c r="D11" s="4"/>
      <c r="E11" s="4"/>
      <c r="F11" s="4"/>
      <c r="G11" s="148">
        <f>G19/F54</f>
        <v>0.0387488908606921</v>
      </c>
      <c r="I11" s="13"/>
    </row>
    <row r="12" spans="1:9" ht="12.75">
      <c r="A12" s="184" t="s">
        <v>34</v>
      </c>
      <c r="B12" s="184"/>
      <c r="C12" s="184"/>
      <c r="D12" s="184"/>
      <c r="E12" s="184"/>
      <c r="F12" s="184"/>
      <c r="G12" s="184"/>
      <c r="I12" s="15"/>
    </row>
    <row r="13" spans="1:9" ht="12.75">
      <c r="A13" s="129" t="s">
        <v>47</v>
      </c>
      <c r="I13" s="15"/>
    </row>
    <row r="14" spans="1:9" ht="24.75" thickBot="1">
      <c r="A14" s="130" t="s">
        <v>5</v>
      </c>
      <c r="B14" s="130" t="s">
        <v>6</v>
      </c>
      <c r="C14" s="130" t="s">
        <v>30</v>
      </c>
      <c r="D14" s="131" t="s">
        <v>8</v>
      </c>
      <c r="E14" s="132" t="s">
        <v>9</v>
      </c>
      <c r="F14" s="130"/>
      <c r="G14" s="132" t="s">
        <v>10</v>
      </c>
      <c r="I14" s="13"/>
    </row>
    <row r="15" spans="1:14" ht="12.75">
      <c r="A15" s="159">
        <v>2085</v>
      </c>
      <c r="B15" s="160" t="str">
        <f>INTESTAZIONE!B16</f>
        <v>Operaio livello C3</v>
      </c>
      <c r="C15" s="160" t="str">
        <f>INTESTAZIONE!C16</f>
        <v>h</v>
      </c>
      <c r="D15" s="158">
        <v>8</v>
      </c>
      <c r="E15" s="161">
        <v>23.44</v>
      </c>
      <c r="F15" s="156"/>
      <c r="G15" s="157">
        <f>E15*D15</f>
        <v>187.52</v>
      </c>
      <c r="I15" s="13"/>
      <c r="J15" s="57"/>
      <c r="K15" s="60">
        <v>0.1</v>
      </c>
      <c r="L15" s="70" t="e">
        <f>0.1*(E40+E41+#REF!)</f>
        <v>#REF!</v>
      </c>
      <c r="M15" s="61" t="s">
        <v>23</v>
      </c>
      <c r="N15" s="62"/>
    </row>
    <row r="16" spans="1:14" ht="12.75">
      <c r="A16" s="159">
        <v>2084</v>
      </c>
      <c r="B16" s="160" t="str">
        <f>INTESTAZIONE!B17</f>
        <v>Operaio livello C2</v>
      </c>
      <c r="C16" s="160" t="str">
        <f>INTESTAZIONE!C17</f>
        <v>h</v>
      </c>
      <c r="D16" s="158">
        <v>8</v>
      </c>
      <c r="E16" s="162">
        <v>21.9</v>
      </c>
      <c r="F16" s="159"/>
      <c r="G16" s="157">
        <f>E16*D16</f>
        <v>175.2</v>
      </c>
      <c r="I16" s="13"/>
      <c r="J16" s="58"/>
      <c r="K16" s="19">
        <v>0.15</v>
      </c>
      <c r="L16" s="20" t="e">
        <f>0.15*(E40+E41+#REF!)</f>
        <v>#REF!</v>
      </c>
      <c r="M16" s="17" t="s">
        <v>23</v>
      </c>
      <c r="N16" s="63"/>
    </row>
    <row r="17" spans="1:14" ht="12.75">
      <c r="A17" s="159">
        <v>2083</v>
      </c>
      <c r="B17" s="160" t="str">
        <f>INTESTAZIONE!B18</f>
        <v>Operaio livello D2</v>
      </c>
      <c r="C17" s="160" t="str">
        <f>INTESTAZIONE!C18</f>
        <v>h</v>
      </c>
      <c r="D17" s="158">
        <v>16</v>
      </c>
      <c r="E17" s="162">
        <v>21</v>
      </c>
      <c r="F17" s="159"/>
      <c r="G17" s="157">
        <f>E17*D17</f>
        <v>336</v>
      </c>
      <c r="I17" s="13"/>
      <c r="J17" s="59"/>
      <c r="K17" s="21" t="s">
        <v>24</v>
      </c>
      <c r="L17" s="22">
        <f>G25+G36</f>
        <v>883.8808000000001</v>
      </c>
      <c r="M17" s="13" t="s">
        <v>23</v>
      </c>
      <c r="N17" s="64" t="e">
        <f>IF(L15&lt;L17,IF(L17&lt;L16,"ok","falso"),"falso")</f>
        <v>#REF!</v>
      </c>
    </row>
    <row r="18" spans="1:14" ht="12.75">
      <c r="A18" s="159">
        <v>2081</v>
      </c>
      <c r="B18" s="159" t="str">
        <f>INTESTAZIONE!B19</f>
        <v>Operaio livello D1</v>
      </c>
      <c r="C18" s="160" t="s">
        <v>21</v>
      </c>
      <c r="D18" s="158">
        <v>0</v>
      </c>
      <c r="E18" s="162">
        <v>17.21</v>
      </c>
      <c r="F18" s="159"/>
      <c r="G18" s="157">
        <f>E18*D18</f>
        <v>0</v>
      </c>
      <c r="I18" s="15"/>
      <c r="J18" s="59"/>
      <c r="K18" s="13"/>
      <c r="L18" s="13"/>
      <c r="M18" s="13"/>
      <c r="N18" s="64"/>
    </row>
    <row r="19" spans="6:14" ht="12.75">
      <c r="F19" s="55" t="s">
        <v>31</v>
      </c>
      <c r="G19" s="72">
        <f>SUM(G15:G18)</f>
        <v>698.72</v>
      </c>
      <c r="I19" s="17"/>
      <c r="J19" s="59"/>
      <c r="K19" s="13"/>
      <c r="L19" s="13"/>
      <c r="M19" s="13"/>
      <c r="N19" s="64"/>
    </row>
    <row r="20" spans="1:14" ht="12.75">
      <c r="A20" s="53" t="s">
        <v>11</v>
      </c>
      <c r="B20" s="71" t="s">
        <v>17</v>
      </c>
      <c r="C20" s="113">
        <f>INTESTAZIONE!C21</f>
        <v>0.15</v>
      </c>
      <c r="F20" s="55"/>
      <c r="G20" s="72"/>
      <c r="I20" s="17"/>
      <c r="J20" s="59"/>
      <c r="K20" s="13"/>
      <c r="L20" s="13"/>
      <c r="M20" s="13"/>
      <c r="N20" s="64"/>
    </row>
    <row r="21" spans="1:14" ht="13.5" thickBot="1">
      <c r="A21" s="71"/>
      <c r="B21" s="71" t="s">
        <v>18</v>
      </c>
      <c r="C21" s="113">
        <f>INTESTAZIONE!C22</f>
        <v>0.1</v>
      </c>
      <c r="I21" s="17"/>
      <c r="J21" s="65"/>
      <c r="K21" s="66" t="s">
        <v>25</v>
      </c>
      <c r="L21" s="67">
        <f>(G25+G36)/G50*100</f>
        <v>5.647591335273199</v>
      </c>
      <c r="M21" s="68" t="s">
        <v>26</v>
      </c>
      <c r="N21" s="69"/>
    </row>
    <row r="22" spans="1:13" ht="13.5" thickBot="1">
      <c r="A22" s="4"/>
      <c r="B22" s="4"/>
      <c r="C22" s="134"/>
      <c r="J22" s="13"/>
      <c r="K22" s="13"/>
      <c r="L22" s="13"/>
      <c r="M22" s="13"/>
    </row>
    <row r="23" spans="1:13" ht="12.75">
      <c r="A23" s="53"/>
      <c r="B23" s="71"/>
      <c r="C23" s="113"/>
      <c r="J23" s="114"/>
      <c r="K23" s="115"/>
      <c r="L23" s="4"/>
      <c r="M23" s="4"/>
    </row>
    <row r="24" spans="1:13" ht="12.75">
      <c r="A24" s="4"/>
      <c r="B24" s="4"/>
      <c r="C24" s="135"/>
      <c r="G24" s="56">
        <f>D24*E24</f>
        <v>0</v>
      </c>
      <c r="J24" s="116"/>
      <c r="K24" s="117"/>
      <c r="L24" s="4"/>
      <c r="M24" s="4"/>
    </row>
    <row r="25" spans="2:13" ht="15.75">
      <c r="B25" s="108"/>
      <c r="C25" s="108"/>
      <c r="D25" s="108"/>
      <c r="E25" s="108"/>
      <c r="F25" s="136" t="s">
        <v>15</v>
      </c>
      <c r="G25" s="137">
        <f>G19*(1+C20)*(1+C21)*(1-C23)*(1-C24)</f>
        <v>883.8808000000001</v>
      </c>
      <c r="J25" s="118"/>
      <c r="K25" s="117"/>
      <c r="L25" s="13"/>
      <c r="M25" s="13"/>
    </row>
    <row r="26" spans="1:13" ht="12.75">
      <c r="A26" s="17"/>
      <c r="B26" s="17"/>
      <c r="C26" s="17"/>
      <c r="D26" s="31"/>
      <c r="I26" s="13"/>
      <c r="J26" s="118"/>
      <c r="K26" s="117"/>
      <c r="L26" s="13"/>
      <c r="M26" s="13"/>
    </row>
    <row r="27" spans="1:13" ht="12.75">
      <c r="A27" s="184" t="s">
        <v>35</v>
      </c>
      <c r="B27" s="184"/>
      <c r="C27" s="184"/>
      <c r="D27" s="184"/>
      <c r="E27" s="184"/>
      <c r="F27" s="184"/>
      <c r="G27" s="184"/>
      <c r="I27" s="13"/>
      <c r="J27" s="116"/>
      <c r="K27" s="117"/>
      <c r="L27" s="17"/>
      <c r="M27" s="17"/>
    </row>
    <row r="28" spans="1:13" ht="12.75">
      <c r="A28" s="129" t="str">
        <f>INTESTAZIONE!A27</f>
        <v>Noli: prezziario Regionale della Basilicata - 2020</v>
      </c>
      <c r="I28" s="13"/>
      <c r="J28" s="116"/>
      <c r="K28" s="117"/>
      <c r="L28" s="17"/>
      <c r="M28" s="17"/>
    </row>
    <row r="29" spans="1:13" ht="24">
      <c r="A29" s="130" t="s">
        <v>5</v>
      </c>
      <c r="B29" s="130" t="s">
        <v>6</v>
      </c>
      <c r="C29" s="130" t="s">
        <v>30</v>
      </c>
      <c r="D29" s="131" t="s">
        <v>8</v>
      </c>
      <c r="E29" s="132" t="s">
        <v>9</v>
      </c>
      <c r="F29" s="130"/>
      <c r="G29" s="132" t="s">
        <v>10</v>
      </c>
      <c r="I29" s="13"/>
      <c r="J29" s="116"/>
      <c r="K29" s="119"/>
      <c r="L29" s="17"/>
      <c r="M29" s="17"/>
    </row>
    <row r="30" spans="1:14" ht="24">
      <c r="A30" s="152" t="str">
        <f>INTESTAZIONE!A29</f>
        <v>A.01.047.03</v>
      </c>
      <c r="B30" s="153" t="s">
        <v>46</v>
      </c>
      <c r="C30" s="154" t="str">
        <f>INTESTAZIONE!C29</f>
        <v>h</v>
      </c>
      <c r="D30" s="158">
        <v>0</v>
      </c>
      <c r="E30" s="155">
        <f>INTESTAZIONE!D29</f>
        <v>62.48</v>
      </c>
      <c r="F30" s="156"/>
      <c r="G30" s="157">
        <f>E30*D30</f>
        <v>0</v>
      </c>
      <c r="I30" s="13"/>
      <c r="J30" s="116"/>
      <c r="K30" s="117"/>
      <c r="L30" s="47"/>
      <c r="M30" s="47"/>
      <c r="N30" s="47"/>
    </row>
    <row r="31" spans="1:13" ht="12.75">
      <c r="A31" s="152" t="s">
        <v>50</v>
      </c>
      <c r="B31" s="154" t="s">
        <v>51</v>
      </c>
      <c r="C31" s="154" t="str">
        <f>INTESTAZIONE!C30</f>
        <v>h</v>
      </c>
      <c r="D31" s="158">
        <v>5</v>
      </c>
      <c r="E31" s="155">
        <v>299.65</v>
      </c>
      <c r="F31" s="156"/>
      <c r="G31" s="157">
        <f>E31*D31</f>
        <v>1498.25</v>
      </c>
      <c r="I31" s="13"/>
      <c r="J31" s="116"/>
      <c r="K31" s="117"/>
      <c r="L31" s="17"/>
      <c r="M31" s="4"/>
    </row>
    <row r="32" spans="1:13" ht="24">
      <c r="A32" s="152" t="s">
        <v>52</v>
      </c>
      <c r="B32" s="153" t="s">
        <v>53</v>
      </c>
      <c r="C32" s="154" t="str">
        <f>INTESTAZIONE!C31</f>
        <v>h</v>
      </c>
      <c r="D32" s="158">
        <v>0</v>
      </c>
      <c r="E32" s="155">
        <v>116.18</v>
      </c>
      <c r="F32" s="156"/>
      <c r="G32" s="157">
        <f>E32*D32</f>
        <v>0</v>
      </c>
      <c r="I32" s="17"/>
      <c r="J32" s="116"/>
      <c r="K32" s="120"/>
      <c r="L32" s="17"/>
      <c r="M32" s="4"/>
    </row>
    <row r="33" spans="6:11" ht="12.75">
      <c r="F33" s="138" t="s">
        <v>31</v>
      </c>
      <c r="G33" s="112">
        <f>SUM(G30:G32)</f>
        <v>1498.25</v>
      </c>
      <c r="I33" s="17"/>
      <c r="J33" s="121"/>
      <c r="K33" s="120"/>
    </row>
    <row r="34" spans="7:11" ht="12.75">
      <c r="G34" s="55"/>
      <c r="I34" s="17"/>
      <c r="J34" s="121"/>
      <c r="K34" s="120"/>
    </row>
    <row r="35" spans="2:11" ht="15.75">
      <c r="B35" s="108"/>
      <c r="C35" s="108"/>
      <c r="D35" s="108"/>
      <c r="E35" s="108"/>
      <c r="F35" s="136" t="s">
        <v>16</v>
      </c>
      <c r="G35" s="137">
        <f>G33</f>
        <v>1498.25</v>
      </c>
      <c r="I35" s="17"/>
      <c r="J35" s="122"/>
      <c r="K35" s="117"/>
    </row>
    <row r="36" spans="1:11" ht="12.75">
      <c r="A36" s="54"/>
      <c r="B36" s="10"/>
      <c r="C36" s="10"/>
      <c r="D36" s="11"/>
      <c r="E36" s="12"/>
      <c r="F36" s="10"/>
      <c r="I36" s="17"/>
      <c r="J36" s="123"/>
      <c r="K36" s="117"/>
    </row>
    <row r="37" spans="1:11" ht="12.75">
      <c r="A37" s="184" t="s">
        <v>36</v>
      </c>
      <c r="B37" s="184"/>
      <c r="C37" s="184"/>
      <c r="D37" s="184"/>
      <c r="E37" s="184"/>
      <c r="F37" s="184"/>
      <c r="G37" s="184"/>
      <c r="I37" s="13"/>
      <c r="J37" s="123"/>
      <c r="K37" s="117"/>
    </row>
    <row r="38" spans="1:11" ht="24">
      <c r="A38" s="130" t="s">
        <v>22</v>
      </c>
      <c r="B38" s="130" t="s">
        <v>6</v>
      </c>
      <c r="C38" s="130" t="s">
        <v>30</v>
      </c>
      <c r="D38" s="131" t="s">
        <v>8</v>
      </c>
      <c r="E38" s="139" t="s">
        <v>9</v>
      </c>
      <c r="F38" s="140"/>
      <c r="G38" s="132" t="s">
        <v>10</v>
      </c>
      <c r="I38" s="13"/>
      <c r="J38" s="123"/>
      <c r="K38" s="117"/>
    </row>
    <row r="39" spans="1:11" ht="12.75">
      <c r="A39" s="147"/>
      <c r="B39" s="145" t="s">
        <v>54</v>
      </c>
      <c r="C39" s="133" t="s">
        <v>37</v>
      </c>
      <c r="D39" s="141">
        <v>1</v>
      </c>
      <c r="E39" s="142">
        <v>12100</v>
      </c>
      <c r="F39" s="143">
        <v>0</v>
      </c>
      <c r="G39" s="126">
        <f>E39*D39*(1-F39)</f>
        <v>12100</v>
      </c>
      <c r="I39" s="13"/>
      <c r="J39" s="123"/>
      <c r="K39" s="117"/>
    </row>
    <row r="40" spans="1:11" ht="13.5" customHeight="1">
      <c r="A40" s="147" t="s">
        <v>39</v>
      </c>
      <c r="B40" s="146" t="s">
        <v>38</v>
      </c>
      <c r="C40" s="127" t="s">
        <v>37</v>
      </c>
      <c r="D40" s="141">
        <v>1</v>
      </c>
      <c r="E40" s="142">
        <v>272</v>
      </c>
      <c r="F40" s="143">
        <v>0</v>
      </c>
      <c r="G40" s="126">
        <f>E40*D40*(1-F40)</f>
        <v>272</v>
      </c>
      <c r="I40" s="13"/>
      <c r="J40" s="123"/>
      <c r="K40" s="117"/>
    </row>
    <row r="41" spans="1:11" ht="30" customHeight="1">
      <c r="A41" s="147"/>
      <c r="B41" s="146"/>
      <c r="C41" s="127"/>
      <c r="D41" s="141"/>
      <c r="E41" s="142"/>
      <c r="F41" s="143"/>
      <c r="G41" s="126">
        <f>E41*D41*(1-F41)</f>
        <v>0</v>
      </c>
      <c r="I41" s="13"/>
      <c r="J41" s="123"/>
      <c r="K41" s="117"/>
    </row>
    <row r="42" spans="1:11" ht="12.75">
      <c r="A42" s="147"/>
      <c r="B42" s="146"/>
      <c r="C42" s="127"/>
      <c r="D42" s="141"/>
      <c r="E42" s="142"/>
      <c r="F42" s="143"/>
      <c r="G42" s="126">
        <f>E42*D42*(1-F42)</f>
        <v>0</v>
      </c>
      <c r="I42" s="13"/>
      <c r="J42" s="123"/>
      <c r="K42" s="117"/>
    </row>
    <row r="43" spans="1:11" ht="12.75">
      <c r="A43" s="147"/>
      <c r="B43" s="146"/>
      <c r="C43" s="127"/>
      <c r="D43" s="141"/>
      <c r="E43" s="142"/>
      <c r="F43" s="143"/>
      <c r="G43" s="126">
        <f>E43*D43*(1-F43)</f>
        <v>0</v>
      </c>
      <c r="I43" s="13"/>
      <c r="J43" s="123"/>
      <c r="K43" s="117"/>
    </row>
    <row r="44" spans="6:11" ht="13.5" thickBot="1">
      <c r="F44" s="138" t="s">
        <v>31</v>
      </c>
      <c r="G44" s="112">
        <f>SUM(G39:G43)</f>
        <v>12372</v>
      </c>
      <c r="I44" s="13"/>
      <c r="J44" s="124"/>
      <c r="K44" s="125"/>
    </row>
    <row r="45" spans="1:9" ht="12.75">
      <c r="A45" s="53" t="s">
        <v>11</v>
      </c>
      <c r="B45" s="71" t="s">
        <v>17</v>
      </c>
      <c r="C45" s="113">
        <f>IF(A39="Listino Prezziario",0%,INTESTAZIONE!C34)</f>
        <v>0.15</v>
      </c>
      <c r="F45" s="138"/>
      <c r="G45" s="112"/>
      <c r="I45" s="13"/>
    </row>
    <row r="46" spans="1:9" ht="12.75">
      <c r="A46" s="71"/>
      <c r="B46" s="71" t="s">
        <v>18</v>
      </c>
      <c r="C46" s="113">
        <f>IF(A39="Listino Prezziario",0%,INTESTAZIONE!C35)</f>
        <v>0.1</v>
      </c>
      <c r="I46" s="13"/>
    </row>
    <row r="47" spans="1:9" ht="12.75">
      <c r="A47" s="4"/>
      <c r="B47" s="4"/>
      <c r="C47" s="134"/>
      <c r="I47" s="13"/>
    </row>
    <row r="48" spans="1:9" ht="12.75">
      <c r="A48" s="53"/>
      <c r="B48" s="71"/>
      <c r="C48" s="113"/>
      <c r="I48" s="15"/>
    </row>
    <row r="49" spans="1:3" ht="12.75">
      <c r="A49" s="4"/>
      <c r="B49" s="4"/>
      <c r="C49" s="135"/>
    </row>
    <row r="50" spans="1:7" ht="15.75">
      <c r="A50" s="46"/>
      <c r="B50" s="46"/>
      <c r="C50" s="46"/>
      <c r="D50" s="46"/>
      <c r="E50" s="46"/>
      <c r="F50" s="136" t="s">
        <v>19</v>
      </c>
      <c r="G50" s="137">
        <f>G44*(1+C45)*(1+C46)*(1-C48)*(1-C49)</f>
        <v>15650.58</v>
      </c>
    </row>
    <row r="51" spans="1:6" ht="12.75">
      <c r="A51" s="54"/>
      <c r="B51" s="10"/>
      <c r="C51" s="10"/>
      <c r="D51" s="11"/>
      <c r="E51" s="12"/>
      <c r="F51" s="10"/>
    </row>
    <row r="52" spans="1:7" ht="12.75">
      <c r="A52" s="184" t="s">
        <v>20</v>
      </c>
      <c r="B52" s="184"/>
      <c r="C52" s="184"/>
      <c r="D52" s="184"/>
      <c r="E52" s="184"/>
      <c r="F52" s="184"/>
      <c r="G52" s="184"/>
    </row>
    <row r="53" ht="12.75">
      <c r="G53" s="38" t="s">
        <v>55</v>
      </c>
    </row>
    <row r="54" spans="1:7" ht="18" customHeight="1">
      <c r="A54" s="110" t="s">
        <v>33</v>
      </c>
      <c r="B54" s="111">
        <f>G25+G35+G50</f>
        <v>18032.7108</v>
      </c>
      <c r="C54" s="185" t="s">
        <v>32</v>
      </c>
      <c r="D54" s="185"/>
      <c r="E54" s="185"/>
      <c r="F54" s="186">
        <v>18032</v>
      </c>
      <c r="G54" s="186"/>
    </row>
    <row r="55" spans="1:7" ht="18" customHeight="1">
      <c r="A55" s="110"/>
      <c r="B55" s="111"/>
      <c r="C55" s="185"/>
      <c r="D55" s="185"/>
      <c r="E55" s="185"/>
      <c r="F55" s="186"/>
      <c r="G55" s="186"/>
    </row>
    <row r="56" ht="12.75">
      <c r="F56" s="10"/>
    </row>
    <row r="57" spans="4:6" ht="12.75">
      <c r="D57" s="11"/>
      <c r="E57" s="12"/>
      <c r="F57" s="10"/>
    </row>
    <row r="58" spans="4:6" ht="12.75">
      <c r="D58" s="11"/>
      <c r="E58" s="12"/>
      <c r="F58" s="10"/>
    </row>
    <row r="59" spans="4:6" ht="12.75">
      <c r="D59" s="11"/>
      <c r="E59" s="14"/>
      <c r="F59" s="24"/>
    </row>
    <row r="60" ht="12.75">
      <c r="D60" s="11"/>
    </row>
    <row r="61" spans="4:5" ht="12.75">
      <c r="D61" s="11"/>
      <c r="E61" s="12"/>
    </row>
    <row r="62" spans="1:6" ht="12.75">
      <c r="A62" s="187"/>
      <c r="B62" s="187"/>
      <c r="C62" s="187"/>
      <c r="D62" s="187"/>
      <c r="E62" s="177"/>
      <c r="F62" s="177"/>
    </row>
    <row r="63" spans="1:6" ht="12.75">
      <c r="A63" s="187"/>
      <c r="B63" s="187"/>
      <c r="C63" s="187"/>
      <c r="D63" s="187"/>
      <c r="E63" s="177"/>
      <c r="F63" s="177"/>
    </row>
    <row r="64" spans="1:6" ht="18">
      <c r="A64" s="187"/>
      <c r="B64" s="187"/>
      <c r="C64" s="187"/>
      <c r="D64" s="187"/>
      <c r="E64" s="178"/>
      <c r="F64" s="178"/>
    </row>
    <row r="65" spans="1:6" ht="12.75">
      <c r="A65" s="187"/>
      <c r="B65" s="187"/>
      <c r="C65" s="187"/>
      <c r="D65" s="187"/>
      <c r="E65" s="174"/>
      <c r="F65" s="174"/>
    </row>
  </sheetData>
  <sheetProtection/>
  <mergeCells count="17">
    <mergeCell ref="A62:D65"/>
    <mergeCell ref="E62:F62"/>
    <mergeCell ref="E63:F63"/>
    <mergeCell ref="E64:F64"/>
    <mergeCell ref="E65:F65"/>
    <mergeCell ref="A12:G12"/>
    <mergeCell ref="A27:G27"/>
    <mergeCell ref="A52:G52"/>
    <mergeCell ref="C54:E55"/>
    <mergeCell ref="F54:G55"/>
    <mergeCell ref="A37:G37"/>
    <mergeCell ref="B8:G8"/>
    <mergeCell ref="A2:G2"/>
    <mergeCell ref="A3:G3"/>
    <mergeCell ref="A4:G4"/>
    <mergeCell ref="A5:G5"/>
    <mergeCell ref="B7:G7"/>
  </mergeCells>
  <printOptions/>
  <pageMargins left="0.7" right="0.7" top="0.75" bottom="0.75" header="0.3" footer="0.3"/>
  <pageSetup cellComments="atEnd"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2293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PR37298</dc:creator>
  <cp:keywords/>
  <dc:description/>
  <cp:lastModifiedBy>PC38</cp:lastModifiedBy>
  <cp:lastPrinted>2021-01-02T19:31:51Z</cp:lastPrinted>
  <dcterms:created xsi:type="dcterms:W3CDTF">2002-04-12T07:20:06Z</dcterms:created>
  <dcterms:modified xsi:type="dcterms:W3CDTF">2023-11-26T23:39:51Z</dcterms:modified>
  <cp:category/>
  <cp:version/>
  <cp:contentType/>
  <cp:contentStatus/>
  <cp:revision>85</cp:revision>
</cp:coreProperties>
</file>